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d.docs.live.net/41a685554e3a070b/Documents/Businesses/Applications/Financial Independence Calculator/Excel Version/For Publication/"/>
    </mc:Choice>
  </mc:AlternateContent>
  <xr:revisionPtr revIDLastSave="172" documentId="11_0BBAFBEFDE2D6A28D3B22B6E192F368CF9AEE4A5" xr6:coauthVersionLast="47" xr6:coauthVersionMax="47" xr10:uidLastSave="{9C61685B-1918-4C9E-A008-F12C22526A31}"/>
  <bookViews>
    <workbookView xWindow="-28920" yWindow="-120" windowWidth="29040" windowHeight="15720" activeTab="4" xr2:uid="{00000000-000D-0000-FFFF-FFFF00000000}"/>
  </bookViews>
  <sheets>
    <sheet name="Instructions" sheetId="1" r:id="rId1"/>
    <sheet name="Settings" sheetId="2" r:id="rId2"/>
    <sheet name="Monthly Budget" sheetId="3" r:id="rId3"/>
    <sheet name="Dashboard" sheetId="4" r:id="rId4"/>
    <sheet name="Net Worth Tracker" sheetId="5" r:id="rId5"/>
    <sheet name="Debt Tracker" sheetId="6" r:id="rId6"/>
  </sheets>
  <definedNames>
    <definedName name="BudgetName">Settings!$B$4</definedName>
    <definedName name="CurrencySymbol">Settings!#REF!</definedName>
    <definedName name="PrimaryIncome">Settings!$B$6</definedName>
    <definedName name="_xlnm.Print_Area" localSheetId="3">Dashboard!$A$1:$L$32</definedName>
    <definedName name="_xlnm.Print_Area" localSheetId="5">'Debt Tracker'!$A$1:$G$17</definedName>
    <definedName name="_xlnm.Print_Area" localSheetId="0">Instructions!$A$1:$H$21</definedName>
    <definedName name="_xlnm.Print_Area" localSheetId="2">'Monthly Budget'!$A$1:$S$62</definedName>
    <definedName name="_xlnm.Print_Area" localSheetId="4">'Net Worth Tracker'!$A$1:$M$40</definedName>
    <definedName name="_xlnm.Print_Area" localSheetId="1">Settings!$A$1:$D$11</definedName>
    <definedName name="SecondaryIncome">Settings!$B$7</definedName>
    <definedName name="StartYear">Settings!$B$5</definedName>
    <definedName name="TotalMonthlyIncome">Settings!$B$8</definedName>
  </definedNames>
  <calcPr calcId="191029" calcCompleted="0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42" i="3" l="1"/>
  <c r="E14" i="6" l="1"/>
  <c r="D14" i="6"/>
  <c r="C14" i="6"/>
  <c r="B14" i="6"/>
  <c r="M19" i="5"/>
  <c r="L19" i="5"/>
  <c r="K19" i="5"/>
  <c r="J19" i="5"/>
  <c r="I19" i="5"/>
  <c r="H19" i="5"/>
  <c r="G19" i="5"/>
  <c r="F19" i="5"/>
  <c r="E19" i="5"/>
  <c r="D19" i="5"/>
  <c r="C19" i="5"/>
  <c r="B19" i="5"/>
  <c r="M11" i="5"/>
  <c r="L11" i="5"/>
  <c r="K11" i="5"/>
  <c r="J11" i="5"/>
  <c r="I11" i="5"/>
  <c r="H11" i="5"/>
  <c r="G11" i="5"/>
  <c r="F11" i="5"/>
  <c r="E11" i="5"/>
  <c r="D11" i="5"/>
  <c r="C11" i="5"/>
  <c r="B11" i="5"/>
  <c r="H32" i="4"/>
  <c r="F32" i="4"/>
  <c r="H31" i="4"/>
  <c r="F31" i="4"/>
  <c r="H30" i="4"/>
  <c r="F30" i="4"/>
  <c r="H29" i="4"/>
  <c r="F29" i="4"/>
  <c r="O58" i="3"/>
  <c r="N58" i="3"/>
  <c r="M58" i="3"/>
  <c r="L58" i="3"/>
  <c r="K58" i="3"/>
  <c r="J58" i="3"/>
  <c r="I58" i="3"/>
  <c r="H58" i="3"/>
  <c r="G58" i="3"/>
  <c r="F58" i="3"/>
  <c r="E58" i="3"/>
  <c r="D58" i="3"/>
  <c r="C58" i="3"/>
  <c r="Q57" i="3"/>
  <c r="P57" i="3"/>
  <c r="Q56" i="3"/>
  <c r="P56" i="3"/>
  <c r="Q55" i="3"/>
  <c r="P55" i="3"/>
  <c r="Q54" i="3"/>
  <c r="P54" i="3"/>
  <c r="Q53" i="3"/>
  <c r="P53" i="3"/>
  <c r="O52" i="3"/>
  <c r="N52" i="3"/>
  <c r="M52" i="3"/>
  <c r="L52" i="3"/>
  <c r="K52" i="3"/>
  <c r="J52" i="3"/>
  <c r="I52" i="3"/>
  <c r="H52" i="3"/>
  <c r="G52" i="3"/>
  <c r="F52" i="3"/>
  <c r="E52" i="3"/>
  <c r="D52" i="3"/>
  <c r="C52" i="3"/>
  <c r="Q51" i="3"/>
  <c r="P51" i="3"/>
  <c r="Q50" i="3"/>
  <c r="P50" i="3"/>
  <c r="Q49" i="3"/>
  <c r="P49" i="3"/>
  <c r="Q48" i="3"/>
  <c r="P48" i="3"/>
  <c r="Q47" i="3"/>
  <c r="P47" i="3"/>
  <c r="O46" i="3"/>
  <c r="N46" i="3"/>
  <c r="M46" i="3"/>
  <c r="L46" i="3"/>
  <c r="K46" i="3"/>
  <c r="J46" i="3"/>
  <c r="I46" i="3"/>
  <c r="H46" i="3"/>
  <c r="G46" i="3"/>
  <c r="F46" i="3"/>
  <c r="E46" i="3"/>
  <c r="D46" i="3"/>
  <c r="C46" i="3"/>
  <c r="Q45" i="3"/>
  <c r="P45" i="3"/>
  <c r="Q44" i="3"/>
  <c r="P44" i="3"/>
  <c r="Q43" i="3"/>
  <c r="P43" i="3"/>
  <c r="P42" i="3"/>
  <c r="Q41" i="3"/>
  <c r="P41" i="3"/>
  <c r="O40" i="3"/>
  <c r="N40" i="3"/>
  <c r="M40" i="3"/>
  <c r="L40" i="3"/>
  <c r="K40" i="3"/>
  <c r="J40" i="3"/>
  <c r="I40" i="3"/>
  <c r="H40" i="3"/>
  <c r="G40" i="3"/>
  <c r="F40" i="3"/>
  <c r="E40" i="3"/>
  <c r="D40" i="3"/>
  <c r="C40" i="3"/>
  <c r="Q39" i="3"/>
  <c r="P39" i="3"/>
  <c r="Q38" i="3"/>
  <c r="P38" i="3"/>
  <c r="Q37" i="3"/>
  <c r="P37" i="3"/>
  <c r="Q36" i="3"/>
  <c r="P36" i="3"/>
  <c r="Q35" i="3"/>
  <c r="P35" i="3"/>
  <c r="O34" i="3"/>
  <c r="N34" i="3"/>
  <c r="M34" i="3"/>
  <c r="L34" i="3"/>
  <c r="K34" i="3"/>
  <c r="J34" i="3"/>
  <c r="I34" i="3"/>
  <c r="H34" i="3"/>
  <c r="G34" i="3"/>
  <c r="F34" i="3"/>
  <c r="E34" i="3"/>
  <c r="D34" i="3"/>
  <c r="C34" i="3"/>
  <c r="Q33" i="3"/>
  <c r="P33" i="3"/>
  <c r="Q32" i="3"/>
  <c r="P32" i="3"/>
  <c r="Q31" i="3"/>
  <c r="P31" i="3"/>
  <c r="Q30" i="3"/>
  <c r="P30" i="3"/>
  <c r="Q29" i="3"/>
  <c r="P29" i="3"/>
  <c r="O28" i="3"/>
  <c r="N28" i="3"/>
  <c r="M28" i="3"/>
  <c r="L28" i="3"/>
  <c r="K28" i="3"/>
  <c r="J28" i="3"/>
  <c r="I28" i="3"/>
  <c r="H28" i="3"/>
  <c r="G28" i="3"/>
  <c r="F28" i="3"/>
  <c r="E28" i="3"/>
  <c r="D28" i="3"/>
  <c r="C28" i="3"/>
  <c r="Q27" i="3"/>
  <c r="P27" i="3"/>
  <c r="Q26" i="3"/>
  <c r="P26" i="3"/>
  <c r="Q25" i="3"/>
  <c r="P25" i="3"/>
  <c r="Q24" i="3"/>
  <c r="P24" i="3"/>
  <c r="Q23" i="3"/>
  <c r="P23" i="3"/>
  <c r="O22" i="3"/>
  <c r="N22" i="3"/>
  <c r="M22" i="3"/>
  <c r="L22" i="3"/>
  <c r="K22" i="3"/>
  <c r="J22" i="3"/>
  <c r="I22" i="3"/>
  <c r="H22" i="3"/>
  <c r="G22" i="3"/>
  <c r="F22" i="3"/>
  <c r="E22" i="3"/>
  <c r="D22" i="3"/>
  <c r="C22" i="3"/>
  <c r="Q21" i="3"/>
  <c r="P21" i="3"/>
  <c r="Q20" i="3"/>
  <c r="P20" i="3"/>
  <c r="Q19" i="3"/>
  <c r="P19" i="3"/>
  <c r="Q18" i="3"/>
  <c r="P18" i="3"/>
  <c r="Q17" i="3"/>
  <c r="P17" i="3"/>
  <c r="O16" i="3"/>
  <c r="N16" i="3"/>
  <c r="M16" i="3"/>
  <c r="L16" i="3"/>
  <c r="K16" i="3"/>
  <c r="J16" i="3"/>
  <c r="I16" i="3"/>
  <c r="H16" i="3"/>
  <c r="G16" i="3"/>
  <c r="F16" i="3"/>
  <c r="E16" i="3"/>
  <c r="D16" i="3"/>
  <c r="C16" i="3"/>
  <c r="Q15" i="3"/>
  <c r="P15" i="3"/>
  <c r="Q14" i="3"/>
  <c r="P14" i="3"/>
  <c r="Q13" i="3"/>
  <c r="P13" i="3"/>
  <c r="Q12" i="3"/>
  <c r="P12" i="3"/>
  <c r="Q11" i="3"/>
  <c r="P11" i="3"/>
  <c r="O10" i="3"/>
  <c r="N10" i="3"/>
  <c r="M10" i="3"/>
  <c r="L10" i="3"/>
  <c r="K10" i="3"/>
  <c r="J10" i="3"/>
  <c r="I10" i="3"/>
  <c r="H10" i="3"/>
  <c r="G10" i="3"/>
  <c r="F10" i="3"/>
  <c r="E10" i="3"/>
  <c r="D10" i="3"/>
  <c r="C10" i="3"/>
  <c r="Q9" i="3"/>
  <c r="P9" i="3"/>
  <c r="Q8" i="3"/>
  <c r="P8" i="3"/>
  <c r="Q7" i="3"/>
  <c r="P7" i="3"/>
  <c r="Q6" i="3"/>
  <c r="P6" i="3"/>
  <c r="Q5" i="3"/>
  <c r="P5" i="3"/>
  <c r="B8" i="2"/>
  <c r="K4" i="3" s="1"/>
  <c r="K61" i="3" s="1"/>
  <c r="I21" i="5" l="1"/>
  <c r="R15" i="3"/>
  <c r="S15" i="3" s="1"/>
  <c r="B21" i="5"/>
  <c r="J21" i="5"/>
  <c r="R48" i="3"/>
  <c r="S48" i="3" s="1"/>
  <c r="P46" i="3"/>
  <c r="R26" i="3"/>
  <c r="S26" i="3" s="1"/>
  <c r="R39" i="3"/>
  <c r="S39" i="3" s="1"/>
  <c r="R42" i="3"/>
  <c r="S42" i="3" s="1"/>
  <c r="R38" i="3"/>
  <c r="S38" i="3" s="1"/>
  <c r="R47" i="3"/>
  <c r="S47" i="3" s="1"/>
  <c r="R44" i="3"/>
  <c r="S44" i="3" s="1"/>
  <c r="R50" i="3"/>
  <c r="S50" i="3" s="1"/>
  <c r="R14" i="3"/>
  <c r="S14" i="3" s="1"/>
  <c r="R36" i="3"/>
  <c r="S36" i="3" s="1"/>
  <c r="P22" i="3"/>
  <c r="P58" i="3"/>
  <c r="R31" i="3"/>
  <c r="S31" i="3" s="1"/>
  <c r="Q40" i="3"/>
  <c r="Q52" i="3"/>
  <c r="R13" i="3"/>
  <c r="S13" i="3" s="1"/>
  <c r="R19" i="3"/>
  <c r="S19" i="3" s="1"/>
  <c r="Q34" i="3"/>
  <c r="R33" i="3"/>
  <c r="S33" i="3" s="1"/>
  <c r="G21" i="5"/>
  <c r="R57" i="3"/>
  <c r="S57" i="3" s="1"/>
  <c r="Q28" i="3"/>
  <c r="P34" i="3"/>
  <c r="P10" i="3"/>
  <c r="Q16" i="3"/>
  <c r="R21" i="3"/>
  <c r="S21" i="3" s="1"/>
  <c r="R24" i="3"/>
  <c r="S24" i="3" s="1"/>
  <c r="R37" i="3"/>
  <c r="S37" i="3" s="1"/>
  <c r="R49" i="3"/>
  <c r="S49" i="3" s="1"/>
  <c r="R55" i="3"/>
  <c r="S55" i="3" s="1"/>
  <c r="H21" i="5"/>
  <c r="Q22" i="3"/>
  <c r="R7" i="3"/>
  <c r="S7" i="3" s="1"/>
  <c r="R18" i="3"/>
  <c r="S18" i="3" s="1"/>
  <c r="R30" i="3"/>
  <c r="S30" i="3" s="1"/>
  <c r="Q46" i="3"/>
  <c r="R45" i="3"/>
  <c r="S45" i="3" s="1"/>
  <c r="R56" i="3"/>
  <c r="S56" i="3" s="1"/>
  <c r="R8" i="3"/>
  <c r="S8" i="3" s="1"/>
  <c r="H60" i="3"/>
  <c r="E60" i="3"/>
  <c r="M60" i="3"/>
  <c r="R25" i="3"/>
  <c r="S25" i="3" s="1"/>
  <c r="R51" i="3"/>
  <c r="S51" i="3" s="1"/>
  <c r="F60" i="3"/>
  <c r="P16" i="3"/>
  <c r="Q58" i="3"/>
  <c r="C21" i="5"/>
  <c r="K21" i="5"/>
  <c r="R9" i="3"/>
  <c r="S9" i="3" s="1"/>
  <c r="O60" i="3"/>
  <c r="D21" i="5"/>
  <c r="L21" i="5"/>
  <c r="C60" i="3"/>
  <c r="K60" i="3"/>
  <c r="K62" i="3" s="1"/>
  <c r="O12" i="4" s="1"/>
  <c r="R11" i="3"/>
  <c r="S11" i="3" s="1"/>
  <c r="R20" i="3"/>
  <c r="S20" i="3" s="1"/>
  <c r="R32" i="3"/>
  <c r="S32" i="3" s="1"/>
  <c r="R43" i="3"/>
  <c r="S43" i="3" s="1"/>
  <c r="R54" i="3"/>
  <c r="S54" i="3" s="1"/>
  <c r="E21" i="5"/>
  <c r="M21" i="5"/>
  <c r="Q10" i="3"/>
  <c r="J60" i="3"/>
  <c r="G60" i="3"/>
  <c r="R6" i="3"/>
  <c r="S6" i="3" s="1"/>
  <c r="D60" i="3"/>
  <c r="L60" i="3"/>
  <c r="R12" i="3"/>
  <c r="S12" i="3" s="1"/>
  <c r="I60" i="3"/>
  <c r="P28" i="3"/>
  <c r="R27" i="3"/>
  <c r="S27" i="3" s="1"/>
  <c r="R35" i="3"/>
  <c r="S35" i="3" s="1"/>
  <c r="F21" i="5"/>
  <c r="N60" i="3"/>
  <c r="J4" i="3"/>
  <c r="J61" i="3" s="1"/>
  <c r="L4" i="3"/>
  <c r="L61" i="3" s="1"/>
  <c r="E4" i="3"/>
  <c r="E61" i="3" s="1"/>
  <c r="M4" i="3"/>
  <c r="M61" i="3" s="1"/>
  <c r="R5" i="3"/>
  <c r="S5" i="3" s="1"/>
  <c r="P40" i="3"/>
  <c r="R53" i="3"/>
  <c r="S53" i="3" s="1"/>
  <c r="D4" i="3"/>
  <c r="N4" i="3"/>
  <c r="N61" i="3" s="1"/>
  <c r="P61" i="3"/>
  <c r="G4" i="3"/>
  <c r="G61" i="3" s="1"/>
  <c r="O4" i="3"/>
  <c r="O61" i="3" s="1"/>
  <c r="R17" i="3"/>
  <c r="S17" i="3" s="1"/>
  <c r="P52" i="3"/>
  <c r="R23" i="3"/>
  <c r="S23" i="3" s="1"/>
  <c r="F4" i="3"/>
  <c r="F61" i="3" s="1"/>
  <c r="H4" i="3"/>
  <c r="H61" i="3" s="1"/>
  <c r="P4" i="3"/>
  <c r="I4" i="3"/>
  <c r="I61" i="3" s="1"/>
  <c r="R29" i="3"/>
  <c r="S29" i="3" s="1"/>
  <c r="C61" i="3"/>
  <c r="C4" i="3"/>
  <c r="R41" i="3"/>
  <c r="S41" i="3" s="1"/>
  <c r="R28" i="3" l="1"/>
  <c r="S28" i="3" s="1"/>
  <c r="R16" i="3"/>
  <c r="S16" i="3" s="1"/>
  <c r="R46" i="3"/>
  <c r="S46" i="3" s="1"/>
  <c r="R34" i="3"/>
  <c r="S34" i="3" s="1"/>
  <c r="M62" i="3"/>
  <c r="O14" i="4" s="1"/>
  <c r="R58" i="3"/>
  <c r="S58" i="3" s="1"/>
  <c r="R22" i="3"/>
  <c r="S22" i="3" s="1"/>
  <c r="O62" i="3"/>
  <c r="O16" i="4" s="1"/>
  <c r="G62" i="3"/>
  <c r="O8" i="4" s="1"/>
  <c r="H62" i="3"/>
  <c r="O9" i="4" s="1"/>
  <c r="J62" i="3"/>
  <c r="O11" i="4" s="1"/>
  <c r="R10" i="3"/>
  <c r="S10" i="3" s="1"/>
  <c r="P60" i="3"/>
  <c r="Q60" i="3"/>
  <c r="O3" i="4"/>
  <c r="R52" i="3"/>
  <c r="S52" i="3" s="1"/>
  <c r="C62" i="3"/>
  <c r="I62" i="3"/>
  <c r="O10" i="4" s="1"/>
  <c r="E62" i="3"/>
  <c r="O6" i="4" s="1"/>
  <c r="L62" i="3"/>
  <c r="O13" i="4" s="1"/>
  <c r="N62" i="3"/>
  <c r="O15" i="4" s="1"/>
  <c r="D6" i="4"/>
  <c r="F62" i="3"/>
  <c r="O7" i="4" s="1"/>
  <c r="R40" i="3"/>
  <c r="S40" i="3" s="1"/>
  <c r="D61" i="3"/>
  <c r="Q4" i="3"/>
  <c r="R4" i="3" s="1"/>
  <c r="R60" i="3" l="1"/>
  <c r="S60" i="3" s="1"/>
  <c r="P62" i="3"/>
  <c r="O2" i="4"/>
  <c r="D62" i="3"/>
  <c r="Q61" i="3"/>
  <c r="A6" i="4"/>
  <c r="Q62" i="3" l="1"/>
  <c r="R61" i="3"/>
  <c r="S61" i="3" s="1"/>
  <c r="J6" i="4"/>
  <c r="G6" i="4"/>
  <c r="O5" i="4"/>
  <c r="S62" i="3" l="1"/>
  <c r="R62" i="3"/>
</calcChain>
</file>

<file path=xl/sharedStrings.xml><?xml version="1.0" encoding="utf-8"?>
<sst xmlns="http://schemas.openxmlformats.org/spreadsheetml/2006/main" count="190" uniqueCount="159">
  <si>
    <t>NJL Design Labs · Money Map Budget &amp; Net Worth Tracker</t>
  </si>
  <si>
    <t>Your simple, powerful monthly budget — set up in 5 minutes.</t>
  </si>
  <si>
    <t>🚀 Quick Start Guide</t>
  </si>
  <si>
    <t>📋 Tab Guide</t>
  </si>
  <si>
    <t>⚙️ Settings</t>
  </si>
  <si>
    <t>📅 Monthly Budget</t>
  </si>
  <si>
    <t>Track budgeted vs actual spending across 12 months for 9 expense categories.</t>
  </si>
  <si>
    <t>📊 Dashboard</t>
  </si>
  <si>
    <t>Visual summary: KPIs, annual budget status, savings trend line, and goal / sinking fund tracker.</t>
  </si>
  <si>
    <t>💰 Net Worth</t>
  </si>
  <si>
    <t>Log your assets and liabilities monthly to watch your net worth grow.</t>
  </si>
  <si>
    <t>💳 Debt Summary</t>
  </si>
  <si>
    <t>A quick-view table of all your debts — balances, rates, and payments.</t>
  </si>
  <si>
    <t>📖 Instructions</t>
  </si>
  <si>
    <t>You are here! Read this first.</t>
  </si>
  <si>
    <t>© NJL Design Labs — Thank you for your purchase! Questions? Visit our Etsy shop.</t>
  </si>
  <si>
    <t>⚙️ Budget Settings</t>
  </si>
  <si>
    <t>Budget Name</t>
  </si>
  <si>
    <t>Starting Year</t>
  </si>
  <si>
    <t>e.g. 2025</t>
  </si>
  <si>
    <t>Primary Monthly Income</t>
  </si>
  <si>
    <t>Secondary Income (opt)</t>
  </si>
  <si>
    <t>Total Monthly Income</t>
  </si>
  <si>
    <t>📝 Notes</t>
  </si>
  <si>
    <t>Add any monthly reminders, bill due dates, or budgeting notes here.</t>
  </si>
  <si>
    <t>📅 Monthly Budget Tracker</t>
  </si>
  <si>
    <t>Category</t>
  </si>
  <si>
    <t>Sub-Item</t>
  </si>
  <si>
    <t>Budget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</si>
  <si>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</si>
  <si>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</si>
  <si>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</si>
  <si>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</si>
  <si>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</si>
  <si>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</si>
  <si>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</si>
  <si>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</si>
  <si>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</si>
  <si>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</si>
  <si>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</si>
  <si>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</si>
  <si>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Annual Budget</t>
  </si>
  <si>
    <t>Annual Actual</t>
  </si>
  <si>
    <t>Variance</t>
  </si>
  <si>
    <t>Status</t>
  </si>
  <si>
    <t>💵 Monthly Income</t>
  </si>
  <si>
    <t>Fixed Income</t>
  </si>
  <si>
    <t>🏠 Housing</t>
  </si>
  <si>
    <t>Rent / Mortgage</t>
  </si>
  <si>
    <t>Home Insurance</t>
  </si>
  <si>
    <t>Property Tax</t>
  </si>
  <si>
    <t>🏠 Housing Total</t>
  </si>
  <si>
    <t>🍔 Food</t>
  </si>
  <si>
    <t>Groceries</t>
  </si>
  <si>
    <t>Dining Out</t>
  </si>
  <si>
    <t>Coffee / Snacks</t>
  </si>
  <si>
    <t>🍔 Food Total</t>
  </si>
  <si>
    <t>🚗 Transport</t>
  </si>
  <si>
    <t>Car Payment</t>
  </si>
  <si>
    <t>Gas / Fuel</t>
  </si>
  <si>
    <t>Public Transit</t>
  </si>
  <si>
    <t>🚗 Transport Total</t>
  </si>
  <si>
    <t>💡 Utilities</t>
  </si>
  <si>
    <t>Electricity</t>
  </si>
  <si>
    <t>Water / Gas</t>
  </si>
  <si>
    <t>Internet / Phone</t>
  </si>
  <si>
    <t>💡 Utilities Total</t>
  </si>
  <si>
    <t>🏥 Health</t>
  </si>
  <si>
    <t>Health Insurance</t>
  </si>
  <si>
    <t>Prescriptions</t>
  </si>
  <si>
    <t>Gym / Fitness</t>
  </si>
  <si>
    <t>🏥 Health Total</t>
  </si>
  <si>
    <t>🎮 Entertainment</t>
  </si>
  <si>
    <t>Streaming Services</t>
  </si>
  <si>
    <t>Hobbies</t>
  </si>
  <si>
    <t>Events / Outings</t>
  </si>
  <si>
    <t>🎮 Entertainment Total</t>
  </si>
  <si>
    <t>👤 Personal</t>
  </si>
  <si>
    <t>Clothing</t>
  </si>
  <si>
    <t>Personal Care</t>
  </si>
  <si>
    <t>Subscriptions</t>
  </si>
  <si>
    <t>👤 Personal Total</t>
  </si>
  <si>
    <t>🏦 Savings</t>
  </si>
  <si>
    <t>Emergency Fund</t>
  </si>
  <si>
    <t>Retirement / 401k</t>
  </si>
  <si>
    <t>Vacation Fund</t>
  </si>
  <si>
    <t>🏦 Savings Total</t>
  </si>
  <si>
    <t>📦 Other</t>
  </si>
  <si>
    <t>Gifts / Donations</t>
  </si>
  <si>
    <t>Pet Expenses</t>
  </si>
  <si>
    <t>Miscellaneous</t>
  </si>
  <si>
    <t>📦 Other Total</t>
  </si>
  <si>
    <t>GRAND TOTAL EXPENSES</t>
  </si>
  <si>
    <t>TOTAL INCOME</t>
  </si>
  <si>
    <t>SURPLUS / DEFICIT</t>
  </si>
  <si>
    <t>Amount</t>
  </si>
  <si>
    <t>Income</t>
  </si>
  <si>
    <t>Your financial snapshot — Year to Date</t>
  </si>
  <si>
    <t>Expenses</t>
  </si>
  <si>
    <t>💵 Total Income (YTD)</t>
  </si>
  <si>
    <t>📉 Total Expenses (YTD)</t>
  </si>
  <si>
    <t>💰 Net Savings (YTD)</t>
  </si>
  <si>
    <t>📈 Savings Rate (%)</t>
  </si>
  <si>
    <t>Month</t>
  </si>
  <si>
    <t>Net Savings</t>
  </si>
  <si>
    <t>🎯 Goals &amp; Sinking Funds</t>
  </si>
  <si>
    <t>Goal Name</t>
  </si>
  <si>
    <t>Target Amount</t>
  </si>
  <si>
    <t>Current Saved</t>
  </si>
  <si>
    <t>% Complete</t>
  </si>
  <si>
    <t>Progress Bar</t>
  </si>
  <si>
    <t>🚨 Emergency Fund</t>
  </si>
  <si>
    <t>🔧 Car Repairs Fund</t>
  </si>
  <si>
    <t>🏖️ Vacation Fund</t>
  </si>
  <si>
    <t>🧾 Annual Bills Fund</t>
  </si>
  <si>
    <t>💰 Net Worth Tracker</t>
  </si>
  <si>
    <t>📈 ASSETS</t>
  </si>
  <si>
    <t>💵 Cash &amp; Savings</t>
  </si>
  <si>
    <t>🏦 Checking Account</t>
  </si>
  <si>
    <t>📈 Investments (Stocks/ETFs)</t>
  </si>
  <si>
    <t>🏛️ Retirement Accounts (401k/IRA)</t>
  </si>
  <si>
    <t>🏠 Real Estate / Property Value</t>
  </si>
  <si>
    <t>📦 Other Assets</t>
  </si>
  <si>
    <t>TOTAL ASSETS</t>
  </si>
  <si>
    <t>📉 LIABILITIES</t>
  </si>
  <si>
    <t>💳 Credit Card Balances</t>
  </si>
  <si>
    <t>🚗 Car Loan</t>
  </si>
  <si>
    <t>🏠 Mortgage Balance</t>
  </si>
  <si>
    <t>🎓 Student Loans</t>
  </si>
  <si>
    <t>📦 Other Liabilities</t>
  </si>
  <si>
    <t>TOTAL LIABILITIES</t>
  </si>
  <si>
    <t>NET WORTH</t>
  </si>
  <si>
    <t>Debt Name</t>
  </si>
  <si>
    <t>Balance</t>
  </si>
  <si>
    <t>Interest Rate</t>
  </si>
  <si>
    <t>Minimum Payment</t>
  </si>
  <si>
    <t>Monthly Payment</t>
  </si>
  <si>
    <t>Notes</t>
  </si>
  <si>
    <t>Credit Card</t>
  </si>
  <si>
    <t>High-interest — pay first</t>
  </si>
  <si>
    <t>Car Loan</t>
  </si>
  <si>
    <t>Auto-deduct monthly</t>
  </si>
  <si>
    <t>Student Loan</t>
  </si>
  <si>
    <t>Income-based repayment</t>
  </si>
  <si>
    <t>TOTAL</t>
  </si>
  <si>
    <t>💡 Ready to eliminate debt faster?</t>
  </si>
  <si>
    <r>
      <rPr>
        <b/>
        <sz val="10"/>
        <color rgb="FF1B2A4A"/>
        <rFont val="Calibri"/>
        <family val="2"/>
      </rPr>
      <t xml:space="preserve">1 </t>
    </r>
    <r>
      <rPr>
        <sz val="10"/>
        <color rgb="FF1B2A4A"/>
        <rFont val="Calibri"/>
        <family val="2"/>
      </rPr>
      <t>Go to the Settings tab and fill in your name, income, and currency symbol.</t>
    </r>
  </si>
  <si>
    <r>
      <rPr>
        <b/>
        <sz val="10"/>
        <color rgb="FF1B2A4A"/>
        <rFont val="Calibri"/>
        <family val="2"/>
      </rPr>
      <t xml:space="preserve">2 </t>
    </r>
    <r>
      <rPr>
        <sz val="10"/>
        <color rgb="FF1B2A4A"/>
        <rFont val="Calibri"/>
        <family val="2"/>
      </rPr>
      <t>In the Monthly Budget tab, enter your budgeted amount for each expense category.</t>
    </r>
  </si>
  <si>
    <r>
      <rPr>
        <b/>
        <sz val="10"/>
        <color rgb="FF1B2A4A"/>
        <rFont val="Calibri"/>
        <family val="2"/>
      </rPr>
      <t xml:space="preserve">3 </t>
    </r>
    <r>
      <rPr>
        <sz val="10"/>
        <color rgb="FF1B2A4A"/>
        <rFont val="Calibri"/>
        <family val="2"/>
      </rPr>
      <t>The workbook opens with a preloaded example profile so you can see the charts immediately.</t>
    </r>
  </si>
  <si>
    <r>
      <rPr>
        <b/>
        <sz val="10"/>
        <color rgb="FF1B2A4A"/>
        <rFont val="Calibri"/>
        <family val="2"/>
      </rPr>
      <t>4</t>
    </r>
    <r>
      <rPr>
        <sz val="10"/>
        <color rgb="FF1B2A4A"/>
        <rFont val="Calibri"/>
        <family val="2"/>
      </rPr>
      <t xml:space="preserve"> Check the Dashboard tab for a real-time summary of your income, expenses, savings rate, and goals.</t>
    </r>
  </si>
  <si>
    <r>
      <rPr>
        <b/>
        <sz val="10"/>
        <color rgb="FF1B2A4A"/>
        <rFont val="Calibri"/>
        <family val="2"/>
      </rPr>
      <t xml:space="preserve">5 </t>
    </r>
    <r>
      <rPr>
        <sz val="10"/>
        <color rgb="FF1B2A4A"/>
        <rFont val="Calibri"/>
        <family val="2"/>
      </rPr>
      <t>Use the Net Worth Tracker to log your assets and liabilities each month, and the Dashboard goals area for sinking funds.</t>
    </r>
  </si>
  <si>
    <r>
      <rPr>
        <b/>
        <sz val="10"/>
        <color rgb="FF1B2A4A"/>
        <rFont val="Calibri"/>
        <family val="2"/>
      </rPr>
      <t xml:space="preserve">6 </t>
    </r>
    <r>
      <rPr>
        <sz val="10"/>
        <color rgb="FF1B2A4A"/>
        <rFont val="Calibri"/>
        <family val="2"/>
      </rPr>
      <t>List any debts in the Debt Summary tab to see your total debt load at a glance.</t>
    </r>
  </si>
  <si>
    <r>
      <rPr>
        <b/>
        <sz val="10"/>
        <color rgb="FF1B2A4A"/>
        <rFont val="Calibri"/>
        <family val="2"/>
      </rPr>
      <t xml:space="preserve">7 </t>
    </r>
    <r>
      <rPr>
        <sz val="10"/>
        <color rgb="FF1B2A4A"/>
        <rFont val="Calibri"/>
        <family val="2"/>
      </rPr>
      <t>The file is ready to use — no setup required beyond Step 1.</t>
    </r>
  </si>
  <si>
    <t>Money Map 2026</t>
  </si>
  <si>
    <t>Money Map Budget &amp; Net Worth Tracker</t>
  </si>
  <si>
    <t>Give your budget a name, enter your income, and starting year. These values feed into all other sheets.</t>
  </si>
  <si>
    <t>Use the Debt Snowball vs Avalanche Calculator — available in the NJL Design Labs Etsy shop!</t>
  </si>
  <si>
    <t>Weighted Avg. Interest Rate*</t>
  </si>
  <si>
    <t>💳 Debt Tracker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</si>
</sst>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3" x14ac:knownFonts="1">
    <font>
      <sz val="11"/>
      <color theme="1"/>
      <name val="Calibri"/>
      <family val="2"/>
      <scheme val="minor"/>
    </font>
    <font>
      <b/>
      <sz val="10"/>
      <color rgb="FF1B2A4A"/>
      <name val="Calibri"/>
    </font>
    <font>
      <b/>
      <sz val="10"/>
      <color rgb="FFFFFFFF"/>
      <name val="Calibri"/>
    </font>
    <font>
      <b/>
      <sz val="18"/>
      <color rgb="FFFFFFFF"/>
      <name val="Calibri"/>
      <family val="2"/>
    </font>
    <font>
      <i/>
      <sz val="10"/>
      <color rgb="FFFFFFFF"/>
      <name val="Calibri"/>
      <family val="2"/>
    </font>
    <font>
      <b/>
      <sz val="12"/>
      <color rgb="FFFFFFFF"/>
      <name val="Calibri"/>
      <family val="2"/>
    </font>
    <font>
      <b/>
      <sz val="10"/>
      <color rgb="FF2EC4B6"/>
      <name val="Calibri"/>
      <family val="2"/>
    </font>
    <font>
      <sz val="10"/>
      <color rgb="FF1B2A4A"/>
      <name val="Calibri"/>
      <family val="2"/>
    </font>
    <font>
      <b/>
      <sz val="10"/>
      <color rgb="FF1B2A4A"/>
      <name val="Calibri"/>
      <family val="2"/>
    </font>
    <font>
      <sz val="10"/>
      <color rgb="FF6B778D"/>
      <name val="Calibri"/>
      <family val="2"/>
    </font>
    <font>
      <i/>
      <sz val="9"/>
      <color rgb="FF6B778D"/>
      <name val="Calibri"/>
      <family val="2"/>
    </font>
    <font>
      <b/>
      <sz val="10"/>
      <color rgb="FFFFFFFF"/>
      <name val="Calibri"/>
      <family val="2"/>
    </font>
    <font>
      <sz val="9"/>
      <color theme="0"/>
      <name val="Calibri"/>
      <family val="2"/>
    </font>
    <font>
      <i/>
      <sz val="10"/>
      <color rgb="FF1B2A4A"/>
      <name val="Calibri"/>
      <family val="2"/>
    </font>
    <font>
      <b/>
      <sz val="18"/>
      <color rgb="FF2EC4B6"/>
      <name val="Calibri"/>
      <family val="2"/>
    </font>
    <font>
      <b/>
      <sz val="18"/>
      <color rgb="FFE63946"/>
      <name val="Calibri"/>
      <family val="2"/>
    </font>
    <font>
      <b/>
      <sz val="18"/>
      <color rgb="FF52B788"/>
      <name val="Calibri"/>
      <family val="2"/>
    </font>
    <font>
      <b/>
      <sz val="14"/>
      <color rgb="FF2EC4B6"/>
      <name val="Calibri"/>
      <family val="2"/>
    </font>
    <font>
      <b/>
      <sz val="11"/>
      <color rgb="FF1B2A4A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sz val="10"/>
      <color theme="1"/>
      <name val="Calibri"/>
      <family val="2"/>
    </font>
    <font>
      <sz val="8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1B2A4A"/>
      </patternFill>
    </fill>
    <fill>
      <patternFill patternType="solid">
        <fgColor rgb="FF2EC4B6"/>
      </patternFill>
    </fill>
    <fill>
      <patternFill patternType="solid">
        <fgColor rgb="FFFFFFFF"/>
      </patternFill>
    </fill>
    <fill>
      <patternFill patternType="solid">
        <fgColor rgb="FFF4A261"/>
      </patternFill>
    </fill>
    <fill>
      <patternFill patternType="solid">
        <fgColor rgb="FF1B2A4A"/>
      </patternFill>
    </fill>
    <fill>
      <patternFill patternType="solid">
        <fgColor rgb="FF2EC4B6"/>
      </patternFill>
    </fill>
    <fill>
      <patternFill patternType="solid">
        <fgColor rgb="FFF7F9FC"/>
      </patternFill>
    </fill>
    <fill>
      <patternFill patternType="solid">
        <fgColor rgb="FFFFFFFF"/>
      </patternFill>
    </fill>
    <fill>
      <patternFill patternType="solid">
        <fgColor rgb="FFF4A261"/>
      </patternFill>
    </fill>
    <fill>
      <patternFill patternType="solid">
        <fgColor rgb="FF52B788"/>
      </patternFill>
    </fill>
    <fill>
      <patternFill patternType="solid">
        <fgColor rgb="FFE63946"/>
      </patternFill>
    </fill>
  </fills>
  <borders count="28">
    <border>
      <left/>
      <right/>
      <top/>
      <bottom/>
      <diagonal/>
    </border>
    <border>
      <left style="thin">
        <color rgb="FFD6DCE4"/>
      </left>
      <right style="thin">
        <color rgb="FFD6DCE4"/>
      </right>
      <top style="thin">
        <color rgb="FFD6DCE4"/>
      </top>
      <bottom style="thin">
        <color rgb="FFD6DCE4"/>
      </bottom>
      <diagonal/>
    </border>
    <border>
      <left/>
      <right/>
      <top style="thin">
        <color rgb="FFD6DCE4"/>
      </top>
      <bottom style="thin">
        <color rgb="FFD6DCE4"/>
      </bottom>
      <diagonal/>
    </border>
    <border>
      <left/>
      <right style="thin">
        <color rgb="FFD6DCE4"/>
      </right>
      <top style="thin">
        <color rgb="FFD6DCE4"/>
      </top>
      <bottom style="thin">
        <color rgb="FFD6DCE4"/>
      </bottom>
      <diagonal/>
    </border>
    <border>
      <left style="thin">
        <color rgb="FFD6DCE4"/>
      </left>
      <right style="thin">
        <color rgb="FFD6DCE4"/>
      </right>
      <top style="thin">
        <color rgb="FFD6DCE4"/>
      </top>
      <bottom style="thin">
        <color rgb="FFD6DCE4"/>
      </bottom>
      <diagonal/>
    </border>
    <border>
      <left/>
      <right/>
      <top style="thin">
        <color rgb="FFD6DCE4"/>
      </top>
      <bottom style="thin">
        <color rgb="FFD6DCE4"/>
      </bottom>
      <diagonal/>
    </border>
    <border>
      <left/>
      <right style="thin">
        <color rgb="FFD6DCE4"/>
      </right>
      <top style="thin">
        <color rgb="FFD6DCE4"/>
      </top>
      <bottom style="thin">
        <color rgb="FFD6DCE4"/>
      </bottom>
      <diagonal/>
    </border>
    <border>
      <left/>
      <right/>
      <top/>
      <bottom style="thin">
        <color rgb="FFD6DCE4"/>
      </bottom>
      <diagonal/>
    </border>
    <border>
      <left style="thin">
        <color rgb="FFD6DCE4"/>
      </left>
      <right style="thin">
        <color rgb="FFD6DCE4"/>
      </right>
      <top style="thin">
        <color rgb="FFD6DCE4"/>
      </top>
      <bottom/>
      <diagonal/>
    </border>
    <border>
      <left/>
      <right/>
      <top style="thin">
        <color rgb="FFD6DCE4"/>
      </top>
      <bottom/>
      <diagonal/>
    </border>
    <border>
      <left/>
      <right style="thin">
        <color rgb="FFD6DCE4"/>
      </right>
      <top style="thin">
        <color rgb="FFD6DCE4"/>
      </top>
      <bottom/>
      <diagonal/>
    </border>
    <border>
      <left style="thin">
        <color indexed="64"/>
      </left>
      <right style="thin">
        <color rgb="FFD6DCE4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rgb="FFD6DCE4"/>
      </right>
      <top style="thin">
        <color theme="0"/>
      </top>
      <bottom style="thin">
        <color theme="0"/>
      </bottom>
      <diagonal/>
    </border>
    <border>
      <left style="thin">
        <color rgb="FFD6DCE4"/>
      </left>
      <right style="thin">
        <color rgb="FFD6DCE4"/>
      </right>
      <top style="thin">
        <color theme="0"/>
      </top>
      <bottom style="thin">
        <color rgb="FFD6DCE4"/>
      </bottom>
      <diagonal/>
    </border>
    <border>
      <left/>
      <right/>
      <top style="thin">
        <color theme="0"/>
      </top>
      <bottom style="thin">
        <color rgb="FFD6DCE4"/>
      </bottom>
      <diagonal/>
    </border>
    <border>
      <left/>
      <right style="thin">
        <color rgb="FFD6DCE4"/>
      </right>
      <top style="thin">
        <color theme="0"/>
      </top>
      <bottom style="thin">
        <color rgb="FFD6DCE4"/>
      </bottom>
      <diagonal/>
    </border>
    <border>
      <left style="thin">
        <color rgb="FFD6DCE4"/>
      </left>
      <right style="thin">
        <color rgb="FFD6DCE4"/>
      </right>
      <top/>
      <bottom/>
      <diagonal/>
    </border>
    <border>
      <left style="thin">
        <color rgb="FFD6DCE4"/>
      </left>
      <right style="thin">
        <color rgb="FFD6DCE4"/>
      </right>
      <top/>
      <bottom style="thin">
        <color rgb="FFD6DCE4"/>
      </bottom>
      <diagonal/>
    </border>
    <border>
      <left style="thin">
        <color rgb="FFD6DCE4"/>
      </left>
      <right/>
      <top/>
      <bottom style="thin">
        <color rgb="FFD6DCE4"/>
      </bottom>
      <diagonal/>
    </border>
    <border>
      <left/>
      <right style="thin">
        <color rgb="FFD6DCE4"/>
      </right>
      <top/>
      <bottom style="thin">
        <color rgb="FFD6DCE4"/>
      </bottom>
      <diagonal/>
    </border>
    <border>
      <left style="thin">
        <color rgb="FFD6DCE4"/>
      </left>
      <right style="thin">
        <color rgb="FFD6DCE4"/>
      </right>
      <top style="thin">
        <color rgb="FFD6DCE4"/>
      </top>
      <bottom style="thin">
        <color theme="0"/>
      </bottom>
      <diagonal/>
    </border>
    <border>
      <left/>
      <right/>
      <top style="thin">
        <color rgb="FFD6DCE4"/>
      </top>
      <bottom style="thin">
        <color theme="0"/>
      </bottom>
      <diagonal/>
    </border>
    <border>
      <left/>
      <right style="thin">
        <color rgb="FFD6DCE4"/>
      </right>
      <top style="thin">
        <color rgb="FFD6DCE4"/>
      </top>
      <bottom style="thin">
        <color theme="0"/>
      </bottom>
      <diagonal/>
    </border>
    <border>
      <left style="thin">
        <color rgb="FFD6DCE4"/>
      </left>
      <right style="thin">
        <color rgb="FFD6DCE4"/>
      </right>
      <top style="thin">
        <color theme="0"/>
      </top>
      <bottom style="thin">
        <color theme="0"/>
      </bottom>
      <diagonal/>
    </border>
    <border>
      <left style="thin">
        <color rgb="FFD6DCE4"/>
      </left>
      <right style="thin">
        <color rgb="FFD6DCE4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rgb="FFD6DCE4"/>
      </right>
      <top style="thin">
        <color theme="0"/>
      </top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/>
    </xf>
    <xf numFmtId="4" fontId="1" fillId="4" borderId="1" xfId="0" applyNumberFormat="1" applyFont="1" applyFill="1" applyBorder="1" applyAlignment="1">
      <alignment horizontal="right" vertical="center"/>
    </xf>
    <xf numFmtId="0" fontId="1" fillId="4" borderId="1" xfId="0" applyFont="1" applyFill="1" applyBorder="1" applyAlignment="1">
      <alignment horizontal="center" vertical="center"/>
    </xf>
    <xf numFmtId="4" fontId="2" fillId="3" borderId="1" xfId="0" applyNumberFormat="1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4" fontId="2" fillId="5" borderId="1" xfId="0" applyNumberFormat="1" applyFont="1" applyFill="1" applyBorder="1" applyAlignment="1">
      <alignment horizontal="right" vertical="center"/>
    </xf>
    <xf numFmtId="0" fontId="2" fillId="5" borderId="1" xfId="0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right" vertical="center"/>
    </xf>
    <xf numFmtId="0" fontId="0" fillId="0" borderId="5" xfId="0" applyBorder="1"/>
    <xf numFmtId="0" fontId="0" fillId="0" borderId="6" xfId="0" applyBorder="1"/>
    <xf numFmtId="0" fontId="8" fillId="8" borderId="7" xfId="0" applyFont="1" applyFill="1" applyBorder="1" applyAlignment="1">
      <alignment horizontal="left" vertical="center"/>
    </xf>
    <xf numFmtId="0" fontId="0" fillId="0" borderId="9" xfId="0" applyBorder="1"/>
    <xf numFmtId="0" fontId="8" fillId="8" borderId="4" xfId="0" applyFont="1" applyFill="1" applyBorder="1" applyAlignment="1">
      <alignment horizontal="right" vertical="center"/>
    </xf>
    <xf numFmtId="0" fontId="7" fillId="9" borderId="4" xfId="0" applyFont="1" applyFill="1" applyBorder="1" applyAlignment="1" applyProtection="1">
      <alignment horizontal="left" vertical="center"/>
      <protection locked="0"/>
    </xf>
    <xf numFmtId="3" fontId="7" fillId="9" borderId="4" xfId="0" applyNumberFormat="1" applyFont="1" applyFill="1" applyBorder="1" applyAlignment="1" applyProtection="1">
      <alignment horizontal="left" vertical="center"/>
      <protection locked="0"/>
    </xf>
    <xf numFmtId="0" fontId="10" fillId="0" borderId="0" xfId="0" applyFont="1" applyAlignment="1">
      <alignment horizontal="left" vertical="center"/>
    </xf>
    <xf numFmtId="4" fontId="7" fillId="9" borderId="4" xfId="0" applyNumberFormat="1" applyFont="1" applyFill="1" applyBorder="1" applyAlignment="1" applyProtection="1">
      <alignment horizontal="left" vertical="center"/>
      <protection locked="0"/>
    </xf>
    <xf numFmtId="4" fontId="11" fillId="7" borderId="4" xfId="0" applyNumberFormat="1" applyFont="1" applyFill="1" applyBorder="1" applyAlignment="1">
      <alignment horizontal="left" vertical="center"/>
    </xf>
    <xf numFmtId="0" fontId="11" fillId="6" borderId="4" xfId="0" applyFont="1" applyFill="1" applyBorder="1" applyAlignment="1">
      <alignment horizontal="center" vertical="center"/>
    </xf>
    <xf numFmtId="0" fontId="11" fillId="6" borderId="4" xfId="0" applyFont="1" applyFill="1" applyBorder="1" applyAlignment="1">
      <alignment horizontal="left" vertical="center"/>
    </xf>
    <xf numFmtId="4" fontId="11" fillId="6" borderId="4" xfId="0" applyNumberFormat="1" applyFont="1" applyFill="1" applyBorder="1" applyAlignment="1">
      <alignment horizontal="center" vertical="center"/>
    </xf>
    <xf numFmtId="0" fontId="7" fillId="8" borderId="4" xfId="0" applyFont="1" applyFill="1" applyBorder="1" applyAlignment="1" applyProtection="1">
      <alignment horizontal="left" vertical="center"/>
      <protection locked="0"/>
    </xf>
    <xf numFmtId="4" fontId="7" fillId="9" borderId="4" xfId="0" applyNumberFormat="1" applyFont="1" applyFill="1" applyBorder="1" applyAlignment="1" applyProtection="1">
      <alignment horizontal="right" vertical="center"/>
      <protection locked="0"/>
    </xf>
    <xf numFmtId="0" fontId="11" fillId="7" borderId="4" xfId="0" applyFont="1" applyFill="1" applyBorder="1" applyAlignment="1">
      <alignment horizontal="left" vertical="center"/>
    </xf>
    <xf numFmtId="4" fontId="11" fillId="7" borderId="4" xfId="0" applyNumberFormat="1" applyFont="1" applyFill="1" applyBorder="1" applyAlignment="1">
      <alignment horizontal="right" vertical="center"/>
    </xf>
    <xf numFmtId="0" fontId="11" fillId="10" borderId="4" xfId="0" applyFont="1" applyFill="1" applyBorder="1" applyAlignment="1">
      <alignment horizontal="left" vertical="center"/>
    </xf>
    <xf numFmtId="4" fontId="11" fillId="10" borderId="4" xfId="0" applyNumberFormat="1" applyFont="1" applyFill="1" applyBorder="1" applyAlignment="1">
      <alignment horizontal="right" vertical="center"/>
    </xf>
    <xf numFmtId="4" fontId="11" fillId="6" borderId="4" xfId="0" applyNumberFormat="1" applyFont="1" applyFill="1" applyBorder="1" applyAlignment="1">
      <alignment horizontal="right" vertical="center"/>
    </xf>
    <xf numFmtId="0" fontId="12" fillId="0" borderId="0" xfId="0" applyFont="1" applyAlignment="1">
      <alignment horizontal="left" vertical="center"/>
    </xf>
    <xf numFmtId="4" fontId="12" fillId="0" borderId="0" xfId="0" applyNumberFormat="1" applyFont="1" applyAlignment="1">
      <alignment horizontal="left" vertical="center"/>
    </xf>
    <xf numFmtId="0" fontId="8" fillId="8" borderId="4" xfId="0" applyFont="1" applyFill="1" applyBorder="1" applyAlignment="1" applyProtection="1">
      <alignment horizontal="left" vertical="center"/>
      <protection locked="0"/>
    </xf>
    <xf numFmtId="4" fontId="7" fillId="8" borderId="4" xfId="0" applyNumberFormat="1" applyFont="1" applyFill="1" applyBorder="1" applyAlignment="1" applyProtection="1">
      <alignment horizontal="right" vertical="center"/>
      <protection locked="0"/>
    </xf>
    <xf numFmtId="0" fontId="8" fillId="9" borderId="4" xfId="0" applyFont="1" applyFill="1" applyBorder="1" applyAlignment="1" applyProtection="1">
      <alignment horizontal="left" vertical="center"/>
      <protection locked="0"/>
    </xf>
    <xf numFmtId="0" fontId="7" fillId="7" borderId="4" xfId="0" applyFont="1" applyFill="1" applyBorder="1" applyAlignment="1">
      <alignment horizontal="left" vertical="center"/>
    </xf>
    <xf numFmtId="0" fontId="11" fillId="12" borderId="4" xfId="0" applyFont="1" applyFill="1" applyBorder="1" applyAlignment="1">
      <alignment horizontal="left" vertical="center"/>
    </xf>
    <xf numFmtId="4" fontId="11" fillId="12" borderId="4" xfId="0" applyNumberFormat="1" applyFont="1" applyFill="1" applyBorder="1" applyAlignment="1">
      <alignment horizontal="right" vertical="center"/>
    </xf>
    <xf numFmtId="0" fontId="7" fillId="12" borderId="4" xfId="0" applyFont="1" applyFill="1" applyBorder="1" applyAlignment="1">
      <alignment horizontal="left" vertical="center"/>
    </xf>
    <xf numFmtId="0" fontId="17" fillId="6" borderId="4" xfId="0" applyFont="1" applyFill="1" applyBorder="1" applyAlignment="1">
      <alignment horizontal="left" vertical="center"/>
    </xf>
    <xf numFmtId="4" fontId="17" fillId="6" borderId="4" xfId="0" applyNumberFormat="1" applyFont="1" applyFill="1" applyBorder="1" applyAlignment="1">
      <alignment horizontal="right" vertical="center"/>
    </xf>
    <xf numFmtId="0" fontId="7" fillId="6" borderId="4" xfId="0" applyFont="1" applyFill="1" applyBorder="1" applyAlignment="1">
      <alignment horizontal="left" vertical="center"/>
    </xf>
    <xf numFmtId="10" fontId="7" fillId="9" borderId="4" xfId="0" applyNumberFormat="1" applyFont="1" applyFill="1" applyBorder="1" applyAlignment="1" applyProtection="1">
      <alignment horizontal="right" vertical="center"/>
      <protection locked="0"/>
    </xf>
    <xf numFmtId="10" fontId="11" fillId="6" borderId="4" xfId="0" applyNumberFormat="1" applyFont="1" applyFill="1" applyBorder="1" applyAlignment="1">
      <alignment horizontal="right" vertical="center"/>
    </xf>
    <xf numFmtId="0" fontId="19" fillId="0" borderId="7" xfId="0" applyFont="1" applyBorder="1" applyAlignment="1">
      <alignment vertical="center"/>
    </xf>
    <xf numFmtId="0" fontId="7" fillId="0" borderId="4" xfId="0" applyFont="1" applyBorder="1" applyAlignment="1">
      <alignment horizontal="left" vertical="center"/>
    </xf>
    <xf numFmtId="4" fontId="20" fillId="9" borderId="4" xfId="0" applyNumberFormat="1" applyFont="1" applyFill="1" applyBorder="1" applyAlignment="1" applyProtection="1">
      <alignment horizontal="right" vertical="center"/>
      <protection locked="0"/>
    </xf>
    <xf numFmtId="4" fontId="21" fillId="9" borderId="4" xfId="0" applyNumberFormat="1" applyFont="1" applyFill="1" applyBorder="1" applyAlignment="1" applyProtection="1">
      <alignment horizontal="right" vertical="center"/>
      <protection locked="0"/>
    </xf>
    <xf numFmtId="0" fontId="22" fillId="0" borderId="0" xfId="0" applyFont="1"/>
    <xf numFmtId="0" fontId="10" fillId="0" borderId="4" xfId="0" applyFont="1" applyBorder="1" applyAlignment="1">
      <alignment horizontal="center" vertical="center"/>
    </xf>
    <xf numFmtId="0" fontId="0" fillId="0" borderId="5" xfId="0" applyBorder="1"/>
    <xf numFmtId="0" fontId="0" fillId="0" borderId="6" xfId="0" applyBorder="1"/>
    <xf numFmtId="0" fontId="9" fillId="0" borderId="7" xfId="0" applyFont="1" applyBorder="1" applyAlignment="1">
      <alignment horizontal="left" vertical="center" wrapText="1"/>
    </xf>
    <xf numFmtId="0" fontId="0" fillId="0" borderId="7" xfId="0" applyBorder="1"/>
    <xf numFmtId="0" fontId="3" fillId="6" borderId="4" xfId="0" applyFont="1" applyFill="1" applyBorder="1" applyAlignment="1">
      <alignment horizontal="center" vertical="center"/>
    </xf>
    <xf numFmtId="0" fontId="4" fillId="7" borderId="4" xfId="0" applyFont="1" applyFill="1" applyBorder="1" applyAlignment="1">
      <alignment horizontal="center" vertical="center"/>
    </xf>
    <xf numFmtId="0" fontId="5" fillId="6" borderId="4" xfId="0" applyFont="1" applyFill="1" applyBorder="1" applyAlignment="1">
      <alignment horizontal="center" vertical="center"/>
    </xf>
    <xf numFmtId="0" fontId="3" fillId="6" borderId="8" xfId="0" applyFont="1" applyFill="1" applyBorder="1" applyAlignment="1">
      <alignment horizontal="center" vertical="center"/>
    </xf>
    <xf numFmtId="0" fontId="0" fillId="0" borderId="9" xfId="0" applyBorder="1"/>
    <xf numFmtId="0" fontId="0" fillId="0" borderId="10" xfId="0" applyBorder="1"/>
    <xf numFmtId="0" fontId="7" fillId="9" borderId="4" xfId="0" applyFont="1" applyFill="1" applyBorder="1" applyAlignment="1" applyProtection="1">
      <alignment horizontal="left" vertical="center" wrapText="1"/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5" fillId="6" borderId="11" xfId="0" applyFont="1" applyFill="1" applyBorder="1" applyAlignment="1">
      <alignment horizontal="center" vertical="center"/>
    </xf>
    <xf numFmtId="0" fontId="0" fillId="0" borderId="12" xfId="0" applyBorder="1"/>
    <xf numFmtId="0" fontId="0" fillId="0" borderId="13" xfId="0" applyBorder="1"/>
    <xf numFmtId="0" fontId="5" fillId="6" borderId="14" xfId="0" applyFont="1" applyFill="1" applyBorder="1" applyAlignment="1">
      <alignment horizontal="center" vertical="center"/>
    </xf>
    <xf numFmtId="0" fontId="0" fillId="0" borderId="15" xfId="0" applyBorder="1"/>
    <xf numFmtId="0" fontId="0" fillId="0" borderId="16" xfId="0" applyBorder="1"/>
    <xf numFmtId="0" fontId="11" fillId="6" borderId="4" xfId="0" applyFont="1" applyFill="1" applyBorder="1" applyAlignment="1">
      <alignment horizontal="center" vertical="center" wrapText="1"/>
    </xf>
    <xf numFmtId="0" fontId="0" fillId="0" borderId="17" xfId="0" applyBorder="1"/>
    <xf numFmtId="0" fontId="0" fillId="0" borderId="18" xfId="0" applyBorder="1"/>
    <xf numFmtId="0" fontId="3" fillId="10" borderId="4" xfId="0" applyFont="1" applyFill="1" applyBorder="1" applyAlignment="1">
      <alignment horizontal="center" vertical="center"/>
    </xf>
    <xf numFmtId="0" fontId="11" fillId="6" borderId="4" xfId="0" applyFont="1" applyFill="1" applyBorder="1" applyAlignment="1">
      <alignment horizontal="left" vertical="center"/>
    </xf>
    <xf numFmtId="0" fontId="13" fillId="10" borderId="4" xfId="0" applyFont="1" applyFill="1" applyBorder="1" applyAlignment="1">
      <alignment horizontal="center" vertical="center"/>
    </xf>
    <xf numFmtId="0" fontId="11" fillId="6" borderId="4" xfId="0" applyFont="1" applyFill="1" applyBorder="1" applyAlignment="1">
      <alignment horizontal="center" vertical="center"/>
    </xf>
    <xf numFmtId="0" fontId="6" fillId="8" borderId="4" xfId="0" applyFont="1" applyFill="1" applyBorder="1" applyAlignment="1">
      <alignment horizontal="left" vertical="center"/>
    </xf>
    <xf numFmtId="4" fontId="7" fillId="8" borderId="4" xfId="0" applyNumberFormat="1" applyFont="1" applyFill="1" applyBorder="1" applyAlignment="1" applyProtection="1">
      <alignment horizontal="right" vertical="center"/>
      <protection locked="0"/>
    </xf>
    <xf numFmtId="0" fontId="0" fillId="0" borderId="2" xfId="0" applyBorder="1"/>
    <xf numFmtId="0" fontId="0" fillId="0" borderId="3" xfId="0" applyBorder="1"/>
    <xf numFmtId="0" fontId="0" fillId="0" borderId="19" xfId="0" applyBorder="1"/>
    <xf numFmtId="0" fontId="0" fillId="0" borderId="20" xfId="0" applyBorder="1"/>
    <xf numFmtId="164" fontId="21" fillId="8" borderId="4" xfId="0" applyNumberFormat="1" applyFont="1" applyFill="1" applyBorder="1" applyAlignment="1">
      <alignment horizontal="center" vertical="center"/>
    </xf>
    <xf numFmtId="4" fontId="7" fillId="9" borderId="4" xfId="0" applyNumberFormat="1" applyFont="1" applyFill="1" applyBorder="1" applyAlignment="1" applyProtection="1">
      <alignment horizontal="right" vertical="center"/>
      <protection locked="0"/>
    </xf>
    <xf numFmtId="0" fontId="6" fillId="9" borderId="4" xfId="0" applyFont="1" applyFill="1" applyBorder="1" applyAlignment="1">
      <alignment horizontal="left" vertical="center"/>
    </xf>
    <xf numFmtId="0" fontId="0" fillId="0" borderId="3" xfId="0" applyBorder="1" applyProtection="1">
      <protection locked="0"/>
    </xf>
    <xf numFmtId="0" fontId="3" fillId="7" borderId="14" xfId="0" applyFont="1" applyFill="1" applyBorder="1" applyAlignment="1">
      <alignment horizontal="center" vertical="center"/>
    </xf>
    <xf numFmtId="164" fontId="21" fillId="9" borderId="4" xfId="0" applyNumberFormat="1" applyFont="1" applyFill="1" applyBorder="1" applyAlignment="1">
      <alignment horizontal="center" vertical="center"/>
    </xf>
    <xf numFmtId="4" fontId="14" fillId="8" borderId="4" xfId="0" applyNumberFormat="1" applyFont="1" applyFill="1" applyBorder="1" applyAlignment="1">
      <alignment horizontal="center" vertical="center"/>
    </xf>
    <xf numFmtId="4" fontId="16" fillId="8" borderId="4" xfId="0" applyNumberFormat="1" applyFont="1" applyFill="1" applyBorder="1" applyAlignment="1">
      <alignment horizontal="center" vertical="center"/>
    </xf>
    <xf numFmtId="4" fontId="15" fillId="8" borderId="4" xfId="0" applyNumberFormat="1" applyFont="1" applyFill="1" applyBorder="1" applyAlignment="1">
      <alignment horizontal="center" vertical="center"/>
    </xf>
    <xf numFmtId="164" fontId="16" fillId="8" borderId="4" xfId="0" applyNumberFormat="1" applyFont="1" applyFill="1" applyBorder="1" applyAlignment="1">
      <alignment horizontal="center" vertical="center"/>
    </xf>
    <xf numFmtId="0" fontId="3" fillId="11" borderId="14" xfId="0" applyFont="1" applyFill="1" applyBorder="1" applyAlignment="1">
      <alignment horizontal="center" vertical="center"/>
    </xf>
    <xf numFmtId="0" fontId="3" fillId="12" borderId="24" xfId="0" applyFont="1" applyFill="1" applyBorder="1" applyAlignment="1">
      <alignment horizontal="center" vertical="center"/>
    </xf>
    <xf numFmtId="0" fontId="3" fillId="6" borderId="21" xfId="0" applyFont="1" applyFill="1" applyBorder="1" applyAlignment="1">
      <alignment horizontal="center" vertical="center"/>
    </xf>
    <xf numFmtId="0" fontId="0" fillId="0" borderId="22" xfId="0" applyBorder="1"/>
    <xf numFmtId="0" fontId="0" fillId="0" borderId="23" xfId="0" applyBorder="1"/>
    <xf numFmtId="0" fontId="18" fillId="10" borderId="25" xfId="0" applyFont="1" applyFill="1" applyBorder="1" applyAlignment="1">
      <alignment horizontal="center" vertical="center"/>
    </xf>
    <xf numFmtId="0" fontId="0" fillId="0" borderId="26" xfId="0" applyBorder="1"/>
    <xf numFmtId="0" fontId="0" fillId="0" borderId="27" xfId="0" applyBorder="1"/>
    <xf numFmtId="0" fontId="4" fillId="12" borderId="14" xfId="0" applyFont="1" applyFill="1" applyBorder="1" applyAlignment="1">
      <alignment horizontal="center" vertical="center"/>
    </xf>
  </cellXfs>
  <cellStyles count="1">
    <cellStyle name="Normal" xfId="0" builtinId="0"/>
  </cellStyles>
  <dxfs count="6">
    <dxf>
      <font>
        <b/>
        <sz val="10"/>
        <color rgb="FF1B2A4A"/>
        <name val="Calibri"/>
      </font>
      <fill>
        <patternFill patternType="solid">
          <fgColor rgb="FFF7F9FC"/>
        </patternFill>
      </fill>
    </dxf>
    <dxf>
      <font>
        <b/>
        <sz val="10"/>
        <color rgb="FFFFFFFF"/>
        <name val="Calibri"/>
      </font>
      <fill>
        <patternFill patternType="solid">
          <fgColor rgb="FFE63946"/>
        </patternFill>
      </fill>
    </dxf>
    <dxf>
      <font>
        <b/>
        <sz val="10"/>
        <color rgb="FFFFFFFF"/>
        <name val="Calibri"/>
      </font>
      <fill>
        <patternFill patternType="solid">
          <fgColor rgb="FF52B788"/>
        </patternFill>
      </fill>
    </dxf>
    <dxf>
      <font>
        <sz val="10"/>
      </font>
      <fill>
        <patternFill patternType="solid">
          <fgColor rgb="FFE63946"/>
        </patternFill>
      </fill>
    </dxf>
    <dxf>
      <font>
        <b/>
        <sz val="10"/>
        <color rgb="FF1B2A4A"/>
        <name val="Calibri"/>
      </font>
      <fill>
        <patternFill patternType="solid">
          <fgColor rgb="FFF4A261"/>
        </patternFill>
      </fill>
    </dxf>
    <dxf>
      <font>
        <sz val="10"/>
      </font>
      <fill>
        <patternFill patternType="solid">
          <fgColor rgb="FF52B788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Annual: Income vs Expenses</a:t>
            </a:r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0.16214285714285717"/>
          <c:y val="8.819444444444445E-2"/>
          <c:w val="0.69839285714285726"/>
          <c:h val="0.8147916666666668"/>
        </c:manualLayout>
      </c:layout>
      <c:pieChart>
        <c:varyColors val="1"/>
        <c:ser>
          <c:idx val="0"/>
          <c:order val="0"/>
          <c:tx>
            <c:strRef>
              <c:f>Dashboard!$O$1</c:f>
              <c:strCache>
                <c:ptCount val="1"/>
                <c:pt idx="0">
                  <c:v>Amount</c:v>
                </c:pt>
              </c:strCache>
            </c:strRef>
          </c:tx>
          <c:spPr>
            <a:ln>
              <a:prstDash val="solid"/>
            </a:ln>
          </c:spPr>
          <c:dPt>
            <c:idx val="0"/>
            <c:bubble3D val="0"/>
            <c:spPr>
              <a:solidFill>
                <a:srgbClr val="2EC4B6"/>
              </a:solidFill>
              <a:ln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20CB-4ACF-AF18-6384FAB0819B}"/>
              </c:ext>
            </c:extLst>
          </c:dPt>
          <c:dPt>
            <c:idx val="1"/>
            <c:bubble3D val="0"/>
            <c:spPr>
              <a:solidFill>
                <a:srgbClr val="E63946"/>
              </a:solidFill>
              <a:ln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20CB-4ACF-AF18-6384FAB0819B}"/>
              </c:ext>
            </c:extLst>
          </c:dPt>
          <c:cat>
            <c:strRef>
              <c:f>Dashboard!$N$2:$N$3</c:f>
              <c:strCache>
                <c:ptCount val="2"/>
                <c:pt idx="0">
                  <c:v>Income</c:v>
                </c:pt>
                <c:pt idx="1">
                  <c:v>Expenses</c:v>
                </c:pt>
              </c:strCache>
            </c:strRef>
          </c:cat>
          <c:val>
            <c:numRef>
              <c:f>Dashboard!$O$2:$O$3</c:f>
              <c:numCache>
                <c:formatCode>#,##0.00</c:formatCode>
                <c:ptCount val="2"/>
                <c:pt idx="0">
                  <c:v>82248</c:v>
                </c:pt>
                <c:pt idx="1">
                  <c:v>74801.100000000006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0CB-4ACF-AF18-6384FAB081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b"/>
      <c:overlay val="1"/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Monthly Net Savings</a:t>
            </a:r>
          </a:p>
        </c:rich>
      </c:tx>
      <c:overlay val="1"/>
    </c:title>
    <c:autoTitleDeleted val="0"/>
    <c:plotArea>
      <c:layout/>
      <c:lineChart>
        <c:grouping val="standard"/>
        <c:varyColors val="1"/>
        <c:ser>
          <c:idx val="0"/>
          <c:order val="0"/>
          <c:spPr>
            <a:ln>
              <a:solidFill>
                <a:srgbClr val="2EC4B6"/>
              </a:solidFill>
              <a:prstDash val="solid"/>
            </a:ln>
          </c:spPr>
          <c:marker>
            <c:symbol val="circle"/>
            <c:size val="5"/>
            <c:spPr>
              <a:ln>
                <a:prstDash val="solid"/>
              </a:ln>
            </c:spPr>
          </c:marker>
          <c:cat>
            <c:strRef>
              <c:f>Dashboard!$N$5:$N$16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Dashboard!$O$5:$O$16</c:f>
              <c:numCache>
                <c:formatCode>#,##0.00</c:formatCode>
                <c:ptCount val="12"/>
                <c:pt idx="0">
                  <c:v>584</c:v>
                </c:pt>
                <c:pt idx="1">
                  <c:v>709.40000000000055</c:v>
                </c:pt>
                <c:pt idx="2">
                  <c:v>458.59999999999945</c:v>
                </c:pt>
                <c:pt idx="3">
                  <c:v>834.80000000000018</c:v>
                </c:pt>
                <c:pt idx="4">
                  <c:v>521.30000000000018</c:v>
                </c:pt>
                <c:pt idx="5">
                  <c:v>646.69999999999982</c:v>
                </c:pt>
                <c:pt idx="6">
                  <c:v>395.90000000000055</c:v>
                </c:pt>
                <c:pt idx="7">
                  <c:v>772.09999999999945</c:v>
                </c:pt>
                <c:pt idx="8">
                  <c:v>584</c:v>
                </c:pt>
                <c:pt idx="9">
                  <c:v>897.5</c:v>
                </c:pt>
                <c:pt idx="10">
                  <c:v>333.19999999999982</c:v>
                </c:pt>
                <c:pt idx="11">
                  <c:v>709.40000000000055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62F2-484D-8D04-9BF7F0F61D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"/>
        <c:axId val="100"/>
      </c:lineChart>
      <c:catAx>
        <c:axId val="1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00"/>
        <c:crosses val="autoZero"/>
        <c:auto val="1"/>
        <c:lblAlgn val="ctr"/>
        <c:lblOffset val="100"/>
        <c:noMultiLvlLbl val="1"/>
      </c:catAx>
      <c:valAx>
        <c:axId val="100"/>
        <c:scaling>
          <c:orientation val="minMax"/>
        </c:scaling>
        <c:delete val="0"/>
        <c:axPos val="l"/>
        <c:majorGridlines>
          <c:spPr>
            <a:ln>
              <a:solidFill>
                <a:srgbClr val="2EC4B6">
                  <a:alpha val="20000"/>
                </a:srgbClr>
              </a:solidFill>
            </a:ln>
          </c:spPr>
        </c:majorGridlines>
        <c:numFmt formatCode="#,##0.00" sourceLinked="1"/>
        <c:majorTickMark val="out"/>
        <c:minorTickMark val="none"/>
        <c:tickLblPos val="nextTo"/>
        <c:crossAx val="10"/>
        <c:crosses val="autoZero"/>
        <c:crossBetween val="between"/>
      </c:valAx>
    </c:plotArea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Net Worth Over Time</a:t>
            </a:r>
          </a:p>
        </c:rich>
      </c:tx>
      <c:overlay val="1"/>
    </c:title>
    <c:autoTitleDeleted val="0"/>
    <c:plotArea>
      <c:layout/>
      <c:lineChart>
        <c:grouping val="standard"/>
        <c:varyColors val="1"/>
        <c:ser>
          <c:idx val="0"/>
          <c:order val="0"/>
          <c:spPr>
            <a:ln>
              <a:solidFill>
                <a:srgbClr val="2EC4B6"/>
              </a:solidFill>
              <a:prstDash val="solid"/>
            </a:ln>
          </c:spPr>
          <c:marker>
            <c:symbol val="circle"/>
            <c:size val="5"/>
            <c:spPr>
              <a:ln>
                <a:prstDash val="solid"/>
              </a:ln>
            </c:spPr>
          </c:marker>
          <c:cat>
            <c:strRef>
              <c:f>'Net Worth Tracker'!$B$3:$M$3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'Net Worth Tracker'!$B$21:$M$21</c:f>
              <c:numCache>
                <c:formatCode>#,##0.00</c:formatCode>
                <c:ptCount val="12"/>
                <c:pt idx="0">
                  <c:v>8300</c:v>
                </c:pt>
                <c:pt idx="1">
                  <c:v>10150</c:v>
                </c:pt>
                <c:pt idx="2">
                  <c:v>12050</c:v>
                </c:pt>
                <c:pt idx="3">
                  <c:v>13950</c:v>
                </c:pt>
                <c:pt idx="4">
                  <c:v>15850</c:v>
                </c:pt>
                <c:pt idx="5">
                  <c:v>17750</c:v>
                </c:pt>
                <c:pt idx="6">
                  <c:v>19650</c:v>
                </c:pt>
                <c:pt idx="7">
                  <c:v>21550</c:v>
                </c:pt>
                <c:pt idx="8">
                  <c:v>23450</c:v>
                </c:pt>
                <c:pt idx="9">
                  <c:v>25350</c:v>
                </c:pt>
                <c:pt idx="10">
                  <c:v>27250</c:v>
                </c:pt>
                <c:pt idx="11">
                  <c:v>29150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54DF-432E-9B22-F5598EF574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"/>
        <c:axId val="100"/>
      </c:lineChart>
      <c:catAx>
        <c:axId val="1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00"/>
        <c:crosses val="autoZero"/>
        <c:auto val="1"/>
        <c:lblAlgn val="ctr"/>
        <c:lblOffset val="100"/>
        <c:noMultiLvlLbl val="1"/>
      </c:catAx>
      <c:valAx>
        <c:axId val="100"/>
        <c:scaling>
          <c:orientation val="minMax"/>
        </c:scaling>
        <c:delete val="0"/>
        <c:axPos val="l"/>
        <c:majorGridlines>
          <c:spPr>
            <a:ln>
              <a:solidFill>
                <a:srgbClr val="2EC4B6">
                  <a:alpha val="15000"/>
                </a:srgbClr>
              </a:solidFill>
            </a:ln>
          </c:spPr>
        </c:majorGridlines>
        <c:numFmt formatCode="#,##0.00" sourceLinked="1"/>
        <c:majorTickMark val="out"/>
        <c:minorTickMark val="none"/>
        <c:tickLblPos val="nextTo"/>
        <c:crossAx val="10"/>
        <c:crosses val="autoZero"/>
        <c:crossBetween val="between"/>
      </c:valAx>
    </c:plotArea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6350</xdr:rowOff>
    </xdr:from>
    <xdr:to>
      <xdr:col>0</xdr:col>
      <xdr:colOff>1056362</xdr:colOff>
      <xdr:row>1</xdr:row>
      <xdr:rowOff>4693</xdr:rowOff>
    </xdr:to>
    <xdr:pic>
      <xdr:nvPicPr>
        <xdr:cNvPr id="2" name="Picture 1" descr="NJL_logo.png">
          <a:extLst>
            <a:ext uri="{FF2B5EF4-FFF2-40B4-BE49-F238E27FC236}">
              <a16:creationId xmlns:a16="http://schemas.microsoft.com/office/drawing/2014/main" id="{8B9E11E5-9A70-4699-8A35-0793BE91CB0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9580" t="21766" r="19628" b="30883"/>
        <a:stretch>
          <a:fillRect/>
        </a:stretch>
      </xdr:blipFill>
      <xdr:spPr>
        <a:xfrm>
          <a:off x="0" y="6350"/>
          <a:ext cx="1056362" cy="45554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12700</xdr:rowOff>
    </xdr:from>
    <xdr:to>
      <xdr:col>0</xdr:col>
      <xdr:colOff>1032777</xdr:colOff>
      <xdr:row>0</xdr:row>
      <xdr:rowOff>452904</xdr:rowOff>
    </xdr:to>
    <xdr:pic>
      <xdr:nvPicPr>
        <xdr:cNvPr id="2" name="Picture 1" descr="NJL_logo.png">
          <a:extLst>
            <a:ext uri="{FF2B5EF4-FFF2-40B4-BE49-F238E27FC236}">
              <a16:creationId xmlns:a16="http://schemas.microsoft.com/office/drawing/2014/main" id="{A308B983-BE80-478A-BC41-CEB8D1504CE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9580" t="21766" r="19628" b="30883"/>
        <a:stretch>
          <a:fillRect/>
        </a:stretch>
      </xdr:blipFill>
      <xdr:spPr>
        <a:xfrm>
          <a:off x="19050" y="12700"/>
          <a:ext cx="1013727" cy="44020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12700</xdr:rowOff>
    </xdr:from>
    <xdr:to>
      <xdr:col>0</xdr:col>
      <xdr:colOff>1013727</xdr:colOff>
      <xdr:row>0</xdr:row>
      <xdr:rowOff>452904</xdr:rowOff>
    </xdr:to>
    <xdr:pic>
      <xdr:nvPicPr>
        <xdr:cNvPr id="2" name="Picture 1" descr="NJL_logo.png">
          <a:extLst>
            <a:ext uri="{FF2B5EF4-FFF2-40B4-BE49-F238E27FC236}">
              <a16:creationId xmlns:a16="http://schemas.microsoft.com/office/drawing/2014/main" id="{A348AF86-FECC-4DF4-9288-DB90A8E6B13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9580" t="21766" r="19628" b="30883"/>
        <a:stretch>
          <a:fillRect/>
        </a:stretch>
      </xdr:blipFill>
      <xdr:spPr>
        <a:xfrm>
          <a:off x="0" y="12700"/>
          <a:ext cx="1013727" cy="44020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398556</xdr:colOff>
      <xdr:row>7</xdr:row>
      <xdr:rowOff>73711</xdr:rowOff>
    </xdr:from>
    <xdr:ext cx="5040000" cy="4320000"/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B266F82E-7A7A-4DBD-80BE-EC89198CA6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6</xdr:col>
      <xdr:colOff>210090</xdr:colOff>
      <xdr:row>7</xdr:row>
      <xdr:rowOff>74076</xdr:rowOff>
    </xdr:from>
    <xdr:ext cx="5040000" cy="4320000"/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3A8A0316-E831-414D-B95B-F1D5B9E40A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  <xdr:twoCellAnchor>
    <xdr:from>
      <xdr:col>0</xdr:col>
      <xdr:colOff>8031</xdr:colOff>
      <xdr:row>0</xdr:row>
      <xdr:rowOff>8031</xdr:rowOff>
    </xdr:from>
    <xdr:to>
      <xdr:col>0</xdr:col>
      <xdr:colOff>1021758</xdr:colOff>
      <xdr:row>0</xdr:row>
      <xdr:rowOff>448235</xdr:rowOff>
    </xdr:to>
    <xdr:pic>
      <xdr:nvPicPr>
        <xdr:cNvPr id="7" name="Picture 6" descr="NJL_logo.png">
          <a:extLst>
            <a:ext uri="{FF2B5EF4-FFF2-40B4-BE49-F238E27FC236}">
              <a16:creationId xmlns:a16="http://schemas.microsoft.com/office/drawing/2014/main" id="{9E847540-B844-4273-B18A-107871AF67C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580" t="21766" r="19628" b="30883"/>
        <a:stretch>
          <a:fillRect/>
        </a:stretch>
      </xdr:blipFill>
      <xdr:spPr>
        <a:xfrm>
          <a:off x="8031" y="8031"/>
          <a:ext cx="1013727" cy="44020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76200</xdr:colOff>
      <xdr:row>21</xdr:row>
      <xdr:rowOff>91511</xdr:rowOff>
    </xdr:from>
    <xdr:ext cx="7200000" cy="4320000"/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38FC0949-5708-443C-B93F-CC72F12FA7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twoCellAnchor>
    <xdr:from>
      <xdr:col>0</xdr:col>
      <xdr:colOff>14941</xdr:colOff>
      <xdr:row>0</xdr:row>
      <xdr:rowOff>0</xdr:rowOff>
    </xdr:from>
    <xdr:to>
      <xdr:col>0</xdr:col>
      <xdr:colOff>1028668</xdr:colOff>
      <xdr:row>0</xdr:row>
      <xdr:rowOff>440204</xdr:rowOff>
    </xdr:to>
    <xdr:pic>
      <xdr:nvPicPr>
        <xdr:cNvPr id="4" name="Picture 3" descr="NJL_logo.png">
          <a:extLst>
            <a:ext uri="{FF2B5EF4-FFF2-40B4-BE49-F238E27FC236}">
              <a16:creationId xmlns:a16="http://schemas.microsoft.com/office/drawing/2014/main" id="{3F9C3F2F-B170-4737-AFAA-FF818D56821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9580" t="21766" r="19628" b="30883"/>
        <a:stretch>
          <a:fillRect/>
        </a:stretch>
      </xdr:blipFill>
      <xdr:spPr>
        <a:xfrm>
          <a:off x="14941" y="0"/>
          <a:ext cx="1013727" cy="44020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12700</xdr:rowOff>
    </xdr:from>
    <xdr:to>
      <xdr:col>0</xdr:col>
      <xdr:colOff>1032777</xdr:colOff>
      <xdr:row>0</xdr:row>
      <xdr:rowOff>452904</xdr:rowOff>
    </xdr:to>
    <xdr:pic>
      <xdr:nvPicPr>
        <xdr:cNvPr id="2" name="Picture 1" descr="NJL_logo.png">
          <a:extLst>
            <a:ext uri="{FF2B5EF4-FFF2-40B4-BE49-F238E27FC236}">
              <a16:creationId xmlns:a16="http://schemas.microsoft.com/office/drawing/2014/main" id="{E9A8B840-DAAF-43D0-8964-0930C066F97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9580" t="21766" r="19628" b="30883"/>
        <a:stretch>
          <a:fillRect/>
        </a:stretch>
      </xdr:blipFill>
      <xdr:spPr>
        <a:xfrm>
          <a:off x="19050" y="12700"/>
          <a:ext cx="1013727" cy="4402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B2A4A"/>
  </sheetPr>
  <dimension ref="A1:H21"/>
  <sheetViews>
    <sheetView showGridLines="0" zoomScale="130" zoomScaleNormal="130" workbookViewId="0">
      <pane ySplit="3" topLeftCell="A4" activePane="bottomLeft" state="frozen"/>
      <selection pane="bottomLeft" activeCell="J2" sqref="J2"/>
    </sheetView>
  </sheetViews>
  <sheetFormatPr defaultRowHeight="14.5" x14ac:dyDescent="0.35"/>
  <cols>
    <col min="1" max="1" width="20" customWidth="1"/>
    <col min="2" max="2" width="13" customWidth="1"/>
    <col min="3" max="3" width="14" customWidth="1"/>
    <col min="4" max="8" width="13" customWidth="1"/>
  </cols>
  <sheetData>
    <row r="1" spans="1:8" ht="36" customHeight="1" x14ac:dyDescent="0.35">
      <c r="A1" s="54" t="s">
        <v>0</v>
      </c>
      <c r="B1" s="50"/>
      <c r="C1" s="50"/>
      <c r="D1" s="50"/>
      <c r="E1" s="50"/>
      <c r="F1" s="50"/>
      <c r="G1" s="50"/>
      <c r="H1" s="51"/>
    </row>
    <row r="2" spans="1:8" ht="22" customHeight="1" x14ac:dyDescent="0.35">
      <c r="A2" s="55" t="s">
        <v>1</v>
      </c>
      <c r="B2" s="50"/>
      <c r="C2" s="50"/>
      <c r="D2" s="50"/>
      <c r="E2" s="50"/>
      <c r="F2" s="50"/>
      <c r="G2" s="50"/>
      <c r="H2" s="51"/>
    </row>
    <row r="3" spans="1:8" ht="16" customHeight="1" x14ac:dyDescent="0.35"/>
    <row r="4" spans="1:8" ht="22" customHeight="1" x14ac:dyDescent="0.35">
      <c r="A4" s="56" t="s">
        <v>2</v>
      </c>
      <c r="B4" s="50"/>
      <c r="C4" s="50"/>
      <c r="D4" s="50"/>
      <c r="E4" s="50"/>
      <c r="F4" s="50"/>
      <c r="G4" s="50"/>
      <c r="H4" s="51"/>
    </row>
    <row r="5" spans="1:8" ht="16" customHeight="1" x14ac:dyDescent="0.35">
      <c r="A5" s="45" t="s">
        <v>146</v>
      </c>
      <c r="C5" s="10"/>
      <c r="D5" s="10"/>
      <c r="E5" s="10"/>
      <c r="F5" s="10"/>
      <c r="G5" s="10"/>
      <c r="H5" s="11"/>
    </row>
    <row r="6" spans="1:8" ht="16" customHeight="1" x14ac:dyDescent="0.35">
      <c r="A6" s="45" t="s">
        <v>147</v>
      </c>
      <c r="C6" s="10"/>
      <c r="D6" s="10"/>
      <c r="E6" s="10"/>
      <c r="F6" s="10"/>
      <c r="G6" s="10"/>
      <c r="H6" s="11"/>
    </row>
    <row r="7" spans="1:8" ht="16" customHeight="1" x14ac:dyDescent="0.35">
      <c r="A7" s="45" t="s">
        <v>148</v>
      </c>
      <c r="C7" s="10"/>
      <c r="D7" s="10"/>
      <c r="E7" s="10"/>
      <c r="F7" s="10"/>
      <c r="G7" s="10"/>
      <c r="H7" s="11"/>
    </row>
    <row r="8" spans="1:8" ht="16" customHeight="1" x14ac:dyDescent="0.35">
      <c r="A8" s="45" t="s">
        <v>149</v>
      </c>
      <c r="C8" s="10"/>
      <c r="D8" s="10"/>
      <c r="E8" s="10"/>
      <c r="F8" s="10"/>
      <c r="G8" s="10"/>
      <c r="H8" s="11"/>
    </row>
    <row r="9" spans="1:8" ht="16" customHeight="1" x14ac:dyDescent="0.35">
      <c r="A9" s="45" t="s">
        <v>150</v>
      </c>
      <c r="C9" s="10"/>
      <c r="D9" s="10"/>
      <c r="E9" s="10"/>
      <c r="F9" s="10"/>
      <c r="G9" s="10"/>
      <c r="H9" s="11"/>
    </row>
    <row r="10" spans="1:8" ht="16" customHeight="1" x14ac:dyDescent="0.35">
      <c r="A10" s="45" t="s">
        <v>151</v>
      </c>
      <c r="C10" s="10"/>
      <c r="D10" s="10"/>
      <c r="E10" s="10"/>
      <c r="F10" s="10"/>
      <c r="G10" s="10"/>
      <c r="H10" s="11"/>
    </row>
    <row r="11" spans="1:8" ht="16" customHeight="1" x14ac:dyDescent="0.35">
      <c r="A11" s="45" t="s">
        <v>152</v>
      </c>
      <c r="C11" s="10"/>
      <c r="D11" s="10"/>
      <c r="E11" s="10"/>
      <c r="F11" s="10"/>
      <c r="G11" s="10"/>
      <c r="H11" s="11"/>
    </row>
    <row r="12" spans="1:8" ht="16" customHeight="1" x14ac:dyDescent="0.35">
      <c r="A12" s="44"/>
    </row>
    <row r="13" spans="1:8" ht="22" customHeight="1" x14ac:dyDescent="0.35">
      <c r="A13" s="56" t="s">
        <v>3</v>
      </c>
      <c r="B13" s="50"/>
      <c r="C13" s="50"/>
      <c r="D13" s="50"/>
      <c r="E13" s="50"/>
      <c r="F13" s="50"/>
      <c r="G13" s="50"/>
      <c r="H13" s="51"/>
    </row>
    <row r="14" spans="1:8" ht="16" customHeight="1" x14ac:dyDescent="0.35">
      <c r="A14" s="12" t="s">
        <v>4</v>
      </c>
      <c r="B14" s="52" t="s">
        <v>155</v>
      </c>
      <c r="C14" s="53"/>
      <c r="D14" s="53"/>
      <c r="E14" s="53"/>
      <c r="F14" s="53"/>
      <c r="G14" s="53"/>
      <c r="H14" s="53"/>
    </row>
    <row r="15" spans="1:8" ht="16" customHeight="1" x14ac:dyDescent="0.35">
      <c r="A15" s="12" t="s">
        <v>5</v>
      </c>
      <c r="B15" s="52" t="s">
        <v>6</v>
      </c>
      <c r="C15" s="53"/>
      <c r="D15" s="53"/>
      <c r="E15" s="53"/>
      <c r="F15" s="53"/>
      <c r="G15" s="53"/>
      <c r="H15" s="53"/>
    </row>
    <row r="16" spans="1:8" ht="16" customHeight="1" x14ac:dyDescent="0.35">
      <c r="A16" s="12" t="s">
        <v>7</v>
      </c>
      <c r="B16" s="52" t="s">
        <v>8</v>
      </c>
      <c r="C16" s="53"/>
      <c r="D16" s="53"/>
      <c r="E16" s="53"/>
      <c r="F16" s="53"/>
      <c r="G16" s="53"/>
      <c r="H16" s="53"/>
    </row>
    <row r="17" spans="1:8" ht="16" customHeight="1" x14ac:dyDescent="0.35">
      <c r="A17" s="12" t="s">
        <v>9</v>
      </c>
      <c r="B17" s="52" t="s">
        <v>10</v>
      </c>
      <c r="C17" s="53"/>
      <c r="D17" s="53"/>
      <c r="E17" s="53"/>
      <c r="F17" s="53"/>
      <c r="G17" s="53"/>
      <c r="H17" s="53"/>
    </row>
    <row r="18" spans="1:8" ht="16" customHeight="1" x14ac:dyDescent="0.35">
      <c r="A18" s="12" t="s">
        <v>158</v>
      </c>
      <c r="B18" s="52" t="s">
        <v>12</v>
      </c>
      <c r="C18" s="53"/>
      <c r="D18" s="53"/>
      <c r="E18" s="53"/>
      <c r="F18" s="53"/>
      <c r="G18" s="53"/>
      <c r="H18" s="53"/>
    </row>
    <row r="19" spans="1:8" ht="16" customHeight="1" x14ac:dyDescent="0.35">
      <c r="A19" s="12" t="s">
        <v>13</v>
      </c>
      <c r="B19" s="52" t="s">
        <v>14</v>
      </c>
      <c r="C19" s="53"/>
      <c r="D19" s="53"/>
      <c r="E19" s="53"/>
      <c r="F19" s="53"/>
      <c r="G19" s="53"/>
      <c r="H19" s="53"/>
    </row>
    <row r="20" spans="1:8" ht="16" customHeight="1" x14ac:dyDescent="0.35"/>
    <row r="21" spans="1:8" ht="18" customHeight="1" x14ac:dyDescent="0.35">
      <c r="A21" s="49" t="s">
        <v>15</v>
      </c>
      <c r="B21" s="50"/>
      <c r="C21" s="50"/>
      <c r="D21" s="50"/>
      <c r="E21" s="50"/>
      <c r="F21" s="50"/>
      <c r="G21" s="50"/>
      <c r="H21" s="51"/>
    </row>
  </sheetData>
  <mergeCells count="11">
    <mergeCell ref="A21:H21"/>
    <mergeCell ref="B17:H17"/>
    <mergeCell ref="B18:H18"/>
    <mergeCell ref="B19:H19"/>
    <mergeCell ref="A1:H1"/>
    <mergeCell ref="A2:H2"/>
    <mergeCell ref="A13:H13"/>
    <mergeCell ref="B16:H16"/>
    <mergeCell ref="B15:H15"/>
    <mergeCell ref="A4:H4"/>
    <mergeCell ref="B14:H14"/>
  </mergeCells>
  <pageMargins left="0.75" right="0.75" top="1" bottom="1" header="0.5" footer="0.5"/>
  <pageSetup fitToHeight="0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2EC4B6"/>
  </sheetPr>
  <dimension ref="A1:D11"/>
  <sheetViews>
    <sheetView showGridLines="0" workbookViewId="0">
      <selection activeCell="B6" sqref="B6"/>
    </sheetView>
  </sheetViews>
  <sheetFormatPr defaultRowHeight="14.5" x14ac:dyDescent="0.35"/>
  <cols>
    <col min="1" max="1" width="28" customWidth="1"/>
    <col min="2" max="2" width="20" customWidth="1"/>
    <col min="3" max="3" width="24" customWidth="1"/>
    <col min="4" max="4" width="20" customWidth="1"/>
  </cols>
  <sheetData>
    <row r="1" spans="1:4" ht="36" customHeight="1" x14ac:dyDescent="0.35">
      <c r="A1" s="57" t="s">
        <v>154</v>
      </c>
      <c r="B1" s="58"/>
      <c r="C1" s="58"/>
      <c r="D1" s="59"/>
    </row>
    <row r="2" spans="1:4" ht="22" customHeight="1" x14ac:dyDescent="0.35">
      <c r="A2" s="63" t="s">
        <v>16</v>
      </c>
      <c r="B2" s="64"/>
      <c r="C2" s="64"/>
      <c r="D2" s="65"/>
    </row>
    <row r="3" spans="1:4" ht="18" customHeight="1" x14ac:dyDescent="0.35"/>
    <row r="4" spans="1:4" ht="18" customHeight="1" x14ac:dyDescent="0.35">
      <c r="A4" s="14" t="s">
        <v>17</v>
      </c>
      <c r="B4" s="15" t="s">
        <v>153</v>
      </c>
    </row>
    <row r="5" spans="1:4" ht="18" customHeight="1" x14ac:dyDescent="0.35">
      <c r="A5" s="14" t="s">
        <v>18</v>
      </c>
      <c r="B5" s="16">
        <v>2026</v>
      </c>
      <c r="C5" s="17" t="s">
        <v>19</v>
      </c>
    </row>
    <row r="6" spans="1:4" ht="18" customHeight="1" x14ac:dyDescent="0.35">
      <c r="A6" s="14" t="s">
        <v>20</v>
      </c>
      <c r="B6" s="18">
        <v>6654</v>
      </c>
    </row>
    <row r="7" spans="1:4" ht="18" customHeight="1" x14ac:dyDescent="0.35">
      <c r="A7" s="14" t="s">
        <v>21</v>
      </c>
      <c r="B7" s="18">
        <v>200</v>
      </c>
    </row>
    <row r="8" spans="1:4" ht="18" customHeight="1" x14ac:dyDescent="0.35">
      <c r="A8" s="14" t="s">
        <v>22</v>
      </c>
      <c r="B8" s="19">
        <f>IF(B7="", B6, B6+B7)</f>
        <v>6854</v>
      </c>
    </row>
    <row r="9" spans="1:4" ht="18" customHeight="1" x14ac:dyDescent="0.35"/>
    <row r="10" spans="1:4" ht="22" customHeight="1" x14ac:dyDescent="0.35">
      <c r="A10" s="66" t="s">
        <v>23</v>
      </c>
      <c r="B10" s="67"/>
      <c r="C10" s="67"/>
      <c r="D10" s="68"/>
    </row>
    <row r="11" spans="1:4" ht="28" customHeight="1" x14ac:dyDescent="0.35">
      <c r="A11" s="60" t="s">
        <v>24</v>
      </c>
      <c r="B11" s="61"/>
      <c r="C11" s="61"/>
      <c r="D11" s="62"/>
    </row>
  </sheetData>
  <mergeCells count="4">
    <mergeCell ref="A1:D1"/>
    <mergeCell ref="A11:D11"/>
    <mergeCell ref="A2:D2"/>
    <mergeCell ref="A10:D10"/>
  </mergeCells>
  <pageMargins left="0.75" right="0.75" top="1" bottom="1" header="0.5" footer="0.5"/>
  <pageSetup fitToHeight="0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4A261"/>
  </sheetPr>
  <dimension ref="A1:S62"/>
  <sheetViews>
    <sheetView showGridLines="0" zoomScale="95" zoomScaleNormal="95" workbookViewId="0">
      <pane xSplit="2" ySplit="3" topLeftCell="C4" activePane="bottomRight" state="frozen"/>
      <selection pane="topRight"/>
      <selection pane="bottomLeft"/>
      <selection pane="bottomRight" activeCell="R21" sqref="R21"/>
    </sheetView>
  </sheetViews>
  <sheetFormatPr defaultRowHeight="14.5" x14ac:dyDescent="0.35"/>
  <cols>
    <col min="1" max="1" width="22" customWidth="1"/>
    <col min="2" max="2" width="20" customWidth="1"/>
    <col min="3" max="15" width="13" customWidth="1"/>
    <col min="16" max="19" width="14" customWidth="1"/>
  </cols>
  <sheetData>
    <row r="1" spans="1:19" ht="36" customHeight="1" x14ac:dyDescent="0.35">
      <c r="A1" s="54" t="s">
        <v>154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1"/>
      <c r="P1" s="51"/>
      <c r="Q1" s="51"/>
      <c r="R1" s="51"/>
      <c r="S1" s="51"/>
    </row>
    <row r="2" spans="1:19" ht="28" customHeight="1" x14ac:dyDescent="0.35">
      <c r="A2" s="72" t="s">
        <v>25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1"/>
      <c r="P2" s="51"/>
      <c r="Q2" s="51"/>
      <c r="R2" s="51"/>
      <c r="S2" s="51"/>
    </row>
    <row r="3" spans="1:19" ht="18" customHeight="1" x14ac:dyDescent="0.35">
      <c r="A3" s="20" t="s">
        <v>26</v>
      </c>
      <c r="B3" s="20" t="s">
        <v>27</v>
      </c>
      <c r="C3" s="20" t="s">
        <v>28</v>
      </c>
      <c r="D3" s="20" t="s">
        <v>29</v>
      </c>
      <c r="E3" s="20" t="s">
        <v>30</v>
      </c>
      <c r="F3" s="20" t="s">
        <v>31</v>
      </c>
      <c r="G3" s="20" t="s">
        <v>32</v>
      </c>
      <c r="H3" s="20" t="s">
        <v>33</v>
      </c>
      <c r="I3" s="20" t="s">
        <v>34</v>
      </c>
      <c r="J3" s="20" t="s">
        <v>35</v>
      </c>
      <c r="K3" s="20" t="s">
        <v>36</v>
      </c>
      <c r="L3" s="20" t="s">
        <v>37</v>
      </c>
      <c r="M3" s="20" t="s">
        <v>38</v>
      </c>
      <c r="N3" s="20" t="s">
        <v>39</v>
      </c>
      <c r="O3" s="20" t="s">
        <v>40</v>
      </c>
      <c r="P3" s="1" t="s">
        <v>41</v>
      </c>
      <c r="Q3" s="1" t="s">
        <v>42</v>
      </c>
      <c r="R3" s="1" t="s">
        <v>43</v>
      </c>
      <c r="S3" s="1" t="s">
        <v>44</v>
      </c>
    </row>
    <row r="4" spans="1:19" ht="16" customHeight="1" x14ac:dyDescent="0.35">
      <c r="A4" s="73" t="s">
        <v>45</v>
      </c>
      <c r="B4" s="51"/>
      <c r="C4" s="22">
        <f t="shared" ref="C4:O4" si="0">TotalMonthlyIncome</f>
        <v>6854</v>
      </c>
      <c r="D4" s="22">
        <f t="shared" si="0"/>
        <v>6854</v>
      </c>
      <c r="E4" s="22">
        <f t="shared" si="0"/>
        <v>6854</v>
      </c>
      <c r="F4" s="22">
        <f t="shared" si="0"/>
        <v>6854</v>
      </c>
      <c r="G4" s="22">
        <f t="shared" si="0"/>
        <v>6854</v>
      </c>
      <c r="H4" s="22">
        <f t="shared" si="0"/>
        <v>6854</v>
      </c>
      <c r="I4" s="22">
        <f t="shared" si="0"/>
        <v>6854</v>
      </c>
      <c r="J4" s="22">
        <f t="shared" si="0"/>
        <v>6854</v>
      </c>
      <c r="K4" s="22">
        <f t="shared" si="0"/>
        <v>6854</v>
      </c>
      <c r="L4" s="22">
        <f t="shared" si="0"/>
        <v>6854</v>
      </c>
      <c r="M4" s="22">
        <f t="shared" si="0"/>
        <v>6854</v>
      </c>
      <c r="N4" s="22">
        <f t="shared" si="0"/>
        <v>6854</v>
      </c>
      <c r="O4" s="22">
        <f t="shared" si="0"/>
        <v>6854</v>
      </c>
      <c r="P4" s="2">
        <f>TotalMonthlyIncome*12</f>
        <v>82248</v>
      </c>
      <c r="Q4" s="2">
        <f t="shared" ref="Q4:Q9" si="1">SUM(D4:O4)</f>
        <v>82248</v>
      </c>
      <c r="R4" s="2">
        <f t="shared" ref="R4:R35" si="2">Q4-P4</f>
        <v>0</v>
      </c>
      <c r="S4" s="1" t="s">
        <v>46</v>
      </c>
    </row>
    <row r="5" spans="1:19" ht="16" customHeight="1" x14ac:dyDescent="0.35">
      <c r="A5" s="69" t="s">
        <v>47</v>
      </c>
      <c r="B5" s="23" t="s">
        <v>48</v>
      </c>
      <c r="C5" s="24">
        <v>1850</v>
      </c>
      <c r="D5" s="47">
        <v>1850</v>
      </c>
      <c r="E5" s="46">
        <v>1813</v>
      </c>
      <c r="F5" s="46">
        <v>1887</v>
      </c>
      <c r="G5" s="46">
        <v>1776</v>
      </c>
      <c r="H5" s="46">
        <v>1868.5</v>
      </c>
      <c r="I5" s="46">
        <v>1831.5</v>
      </c>
      <c r="J5" s="46">
        <v>1905.5</v>
      </c>
      <c r="K5" s="46">
        <v>1794.5</v>
      </c>
      <c r="L5" s="46">
        <v>1850</v>
      </c>
      <c r="M5" s="46">
        <v>1757.5</v>
      </c>
      <c r="N5" s="46">
        <v>1924</v>
      </c>
      <c r="O5" s="46">
        <v>1813</v>
      </c>
      <c r="P5" s="3">
        <f>C5*12</f>
        <v>22200</v>
      </c>
      <c r="Q5" s="3">
        <f t="shared" si="1"/>
        <v>22070.5</v>
      </c>
      <c r="R5" s="3">
        <f t="shared" si="2"/>
        <v>-129.5</v>
      </c>
      <c r="S5" s="4" t="str">
        <f t="shared" ref="S5:S36" si="3">IF(R5&gt;0,"Over Budget",IF(R5&lt;0,"Under Budget","On Target"))</f>
        <v>Under Budget</v>
      </c>
    </row>
    <row r="6" spans="1:19" ht="16" customHeight="1" x14ac:dyDescent="0.35">
      <c r="A6" s="70"/>
      <c r="B6" s="23" t="s">
        <v>49</v>
      </c>
      <c r="C6" s="24">
        <v>110</v>
      </c>
      <c r="D6" s="46">
        <v>110</v>
      </c>
      <c r="E6" s="46">
        <v>107.8</v>
      </c>
      <c r="F6" s="46">
        <v>112.2</v>
      </c>
      <c r="G6" s="46">
        <v>105.6</v>
      </c>
      <c r="H6" s="46">
        <v>111.1</v>
      </c>
      <c r="I6" s="46">
        <v>108.9</v>
      </c>
      <c r="J6" s="46">
        <v>113.3</v>
      </c>
      <c r="K6" s="46">
        <v>106.7</v>
      </c>
      <c r="L6" s="46">
        <v>110</v>
      </c>
      <c r="M6" s="46">
        <v>104.5</v>
      </c>
      <c r="N6" s="46">
        <v>114.4</v>
      </c>
      <c r="O6" s="46">
        <v>107.8</v>
      </c>
      <c r="P6" s="3">
        <f>C6*12</f>
        <v>1320</v>
      </c>
      <c r="Q6" s="3">
        <f t="shared" si="1"/>
        <v>1312.3</v>
      </c>
      <c r="R6" s="3">
        <f t="shared" si="2"/>
        <v>-7.7000000000000455</v>
      </c>
      <c r="S6" s="4" t="str">
        <f t="shared" si="3"/>
        <v>Under Budget</v>
      </c>
    </row>
    <row r="7" spans="1:19" ht="16" customHeight="1" x14ac:dyDescent="0.35">
      <c r="A7" s="70"/>
      <c r="B7" s="23" t="s">
        <v>50</v>
      </c>
      <c r="C7" s="24">
        <v>180</v>
      </c>
      <c r="D7" s="46">
        <v>180</v>
      </c>
      <c r="E7" s="46">
        <v>176.4</v>
      </c>
      <c r="F7" s="46">
        <v>183.6</v>
      </c>
      <c r="G7" s="46">
        <v>172.8</v>
      </c>
      <c r="H7" s="46">
        <v>181.8</v>
      </c>
      <c r="I7" s="46">
        <v>178.2</v>
      </c>
      <c r="J7" s="46">
        <v>185.4</v>
      </c>
      <c r="K7" s="46">
        <v>174.6</v>
      </c>
      <c r="L7" s="46">
        <v>180</v>
      </c>
      <c r="M7" s="46">
        <v>171</v>
      </c>
      <c r="N7" s="46">
        <v>187.2</v>
      </c>
      <c r="O7" s="46">
        <v>176.4</v>
      </c>
      <c r="P7" s="3">
        <f>C7*12</f>
        <v>2160</v>
      </c>
      <c r="Q7" s="3">
        <f t="shared" si="1"/>
        <v>2147.4</v>
      </c>
      <c r="R7" s="3">
        <f t="shared" si="2"/>
        <v>-12.599999999999909</v>
      </c>
      <c r="S7" s="4" t="str">
        <f t="shared" si="3"/>
        <v>Under Budget</v>
      </c>
    </row>
    <row r="8" spans="1:19" ht="16" customHeight="1" x14ac:dyDescent="0.35">
      <c r="A8" s="70"/>
      <c r="B8" s="23"/>
      <c r="C8" s="24">
        <v>0</v>
      </c>
      <c r="D8" s="46">
        <v>0</v>
      </c>
      <c r="E8" s="46">
        <v>0</v>
      </c>
      <c r="F8" s="46">
        <v>0</v>
      </c>
      <c r="G8" s="46">
        <v>0</v>
      </c>
      <c r="H8" s="46">
        <v>0</v>
      </c>
      <c r="I8" s="46">
        <v>0</v>
      </c>
      <c r="J8" s="46">
        <v>0</v>
      </c>
      <c r="K8" s="46">
        <v>0</v>
      </c>
      <c r="L8" s="46">
        <v>0</v>
      </c>
      <c r="M8" s="46">
        <v>0</v>
      </c>
      <c r="N8" s="46">
        <v>0</v>
      </c>
      <c r="O8" s="46">
        <v>0</v>
      </c>
      <c r="P8" s="3">
        <f>C8*12</f>
        <v>0</v>
      </c>
      <c r="Q8" s="3">
        <f t="shared" si="1"/>
        <v>0</v>
      </c>
      <c r="R8" s="3">
        <f t="shared" si="2"/>
        <v>0</v>
      </c>
      <c r="S8" s="4" t="str">
        <f t="shared" si="3"/>
        <v>On Target</v>
      </c>
    </row>
    <row r="9" spans="1:19" ht="16" customHeight="1" x14ac:dyDescent="0.35">
      <c r="A9" s="71"/>
      <c r="B9" s="23"/>
      <c r="C9" s="24">
        <v>0</v>
      </c>
      <c r="D9" s="46">
        <v>0</v>
      </c>
      <c r="E9" s="46">
        <v>0</v>
      </c>
      <c r="F9" s="46">
        <v>0</v>
      </c>
      <c r="G9" s="46">
        <v>0</v>
      </c>
      <c r="H9" s="46">
        <v>0</v>
      </c>
      <c r="I9" s="46">
        <v>0</v>
      </c>
      <c r="J9" s="46">
        <v>0</v>
      </c>
      <c r="K9" s="46">
        <v>0</v>
      </c>
      <c r="L9" s="46">
        <v>0</v>
      </c>
      <c r="M9" s="46">
        <v>0</v>
      </c>
      <c r="N9" s="46">
        <v>0</v>
      </c>
      <c r="O9" s="46">
        <v>0</v>
      </c>
      <c r="P9" s="3">
        <f>C9*12</f>
        <v>0</v>
      </c>
      <c r="Q9" s="3">
        <f t="shared" si="1"/>
        <v>0</v>
      </c>
      <c r="R9" s="3">
        <f t="shared" si="2"/>
        <v>0</v>
      </c>
      <c r="S9" s="4" t="str">
        <f t="shared" si="3"/>
        <v>On Target</v>
      </c>
    </row>
    <row r="10" spans="1:19" ht="16" customHeight="1" x14ac:dyDescent="0.35">
      <c r="A10" s="25" t="s">
        <v>51</v>
      </c>
      <c r="B10" s="25"/>
      <c r="C10" s="26">
        <f t="shared" ref="C10:Q10" si="4">SUM(C5:C9)</f>
        <v>2140</v>
      </c>
      <c r="D10" s="26">
        <f t="shared" si="4"/>
        <v>2140</v>
      </c>
      <c r="E10" s="26">
        <f t="shared" si="4"/>
        <v>2097.1999999999998</v>
      </c>
      <c r="F10" s="26">
        <f t="shared" si="4"/>
        <v>2182.8000000000002</v>
      </c>
      <c r="G10" s="26">
        <f t="shared" si="4"/>
        <v>2054.4</v>
      </c>
      <c r="H10" s="26">
        <f t="shared" si="4"/>
        <v>2161.4</v>
      </c>
      <c r="I10" s="26">
        <f t="shared" si="4"/>
        <v>2118.6</v>
      </c>
      <c r="J10" s="26">
        <f t="shared" si="4"/>
        <v>2204.1999999999998</v>
      </c>
      <c r="K10" s="26">
        <f t="shared" si="4"/>
        <v>2075.8000000000002</v>
      </c>
      <c r="L10" s="26">
        <f t="shared" si="4"/>
        <v>2140</v>
      </c>
      <c r="M10" s="26">
        <f t="shared" si="4"/>
        <v>2033</v>
      </c>
      <c r="N10" s="26">
        <f t="shared" si="4"/>
        <v>2225.6</v>
      </c>
      <c r="O10" s="26">
        <f t="shared" si="4"/>
        <v>2097.1999999999998</v>
      </c>
      <c r="P10" s="5">
        <f t="shared" si="4"/>
        <v>25680</v>
      </c>
      <c r="Q10" s="5">
        <f t="shared" si="4"/>
        <v>25530.2</v>
      </c>
      <c r="R10" s="5">
        <f t="shared" si="2"/>
        <v>-149.79999999999927</v>
      </c>
      <c r="S10" s="6" t="str">
        <f t="shared" si="3"/>
        <v>Under Budget</v>
      </c>
    </row>
    <row r="11" spans="1:19" ht="16" customHeight="1" x14ac:dyDescent="0.35">
      <c r="A11" s="69" t="s">
        <v>52</v>
      </c>
      <c r="B11" s="23" t="s">
        <v>53</v>
      </c>
      <c r="C11" s="24">
        <v>550</v>
      </c>
      <c r="D11" s="24">
        <v>550</v>
      </c>
      <c r="E11" s="24">
        <v>539</v>
      </c>
      <c r="F11" s="24">
        <v>561</v>
      </c>
      <c r="G11" s="24">
        <v>528</v>
      </c>
      <c r="H11" s="24">
        <v>555.5</v>
      </c>
      <c r="I11" s="24">
        <v>544.5</v>
      </c>
      <c r="J11" s="24">
        <v>566.5</v>
      </c>
      <c r="K11" s="24">
        <v>533.5</v>
      </c>
      <c r="L11" s="24">
        <v>550</v>
      </c>
      <c r="M11" s="24">
        <v>522.5</v>
      </c>
      <c r="N11" s="24">
        <v>572</v>
      </c>
      <c r="O11" s="24">
        <v>539</v>
      </c>
      <c r="P11" s="3">
        <f>C11*12</f>
        <v>6600</v>
      </c>
      <c r="Q11" s="3">
        <f>SUM(D11:O11)</f>
        <v>6561.5</v>
      </c>
      <c r="R11" s="3">
        <f t="shared" si="2"/>
        <v>-38.5</v>
      </c>
      <c r="S11" s="4" t="str">
        <f t="shared" si="3"/>
        <v>Under Budget</v>
      </c>
    </row>
    <row r="12" spans="1:19" ht="16" customHeight="1" x14ac:dyDescent="0.35">
      <c r="A12" s="70"/>
      <c r="B12" s="23" t="s">
        <v>54</v>
      </c>
      <c r="C12" s="24">
        <v>240</v>
      </c>
      <c r="D12" s="24">
        <v>240</v>
      </c>
      <c r="E12" s="24">
        <v>235.2</v>
      </c>
      <c r="F12" s="24">
        <v>244.8</v>
      </c>
      <c r="G12" s="24">
        <v>230.4</v>
      </c>
      <c r="H12" s="24">
        <v>242.4</v>
      </c>
      <c r="I12" s="24">
        <v>237.6</v>
      </c>
      <c r="J12" s="24">
        <v>247.2</v>
      </c>
      <c r="K12" s="24">
        <v>232.8</v>
      </c>
      <c r="L12" s="24">
        <v>240</v>
      </c>
      <c r="M12" s="24">
        <v>228</v>
      </c>
      <c r="N12" s="24">
        <v>249.6</v>
      </c>
      <c r="O12" s="24">
        <v>235.2</v>
      </c>
      <c r="P12" s="3">
        <f>C12*12</f>
        <v>2880</v>
      </c>
      <c r="Q12" s="3">
        <f>SUM(D12:O12)</f>
        <v>2863.1999999999994</v>
      </c>
      <c r="R12" s="3">
        <f t="shared" si="2"/>
        <v>-16.800000000000637</v>
      </c>
      <c r="S12" s="4" t="str">
        <f t="shared" si="3"/>
        <v>Under Budget</v>
      </c>
    </row>
    <row r="13" spans="1:19" ht="16" customHeight="1" x14ac:dyDescent="0.35">
      <c r="A13" s="70"/>
      <c r="B13" s="23" t="s">
        <v>55</v>
      </c>
      <c r="C13" s="24">
        <v>60</v>
      </c>
      <c r="D13" s="24">
        <v>60</v>
      </c>
      <c r="E13" s="24">
        <v>58.8</v>
      </c>
      <c r="F13" s="24">
        <v>61.2</v>
      </c>
      <c r="G13" s="24">
        <v>57.6</v>
      </c>
      <c r="H13" s="24">
        <v>60.6</v>
      </c>
      <c r="I13" s="24">
        <v>59.4</v>
      </c>
      <c r="J13" s="24">
        <v>61.8</v>
      </c>
      <c r="K13" s="24">
        <v>58.2</v>
      </c>
      <c r="L13" s="24">
        <v>60</v>
      </c>
      <c r="M13" s="24">
        <v>57</v>
      </c>
      <c r="N13" s="24">
        <v>62.4</v>
      </c>
      <c r="O13" s="24">
        <v>58.8</v>
      </c>
      <c r="P13" s="3">
        <f>C13*12</f>
        <v>720</v>
      </c>
      <c r="Q13" s="3">
        <f>SUM(D13:O13)</f>
        <v>715.79999999999984</v>
      </c>
      <c r="R13" s="3">
        <f t="shared" si="2"/>
        <v>-4.2000000000001592</v>
      </c>
      <c r="S13" s="4" t="str">
        <f t="shared" si="3"/>
        <v>Under Budget</v>
      </c>
    </row>
    <row r="14" spans="1:19" ht="16" customHeight="1" x14ac:dyDescent="0.35">
      <c r="A14" s="70"/>
      <c r="B14" s="23"/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  <c r="L14" s="24">
        <v>0</v>
      </c>
      <c r="M14" s="24">
        <v>0</v>
      </c>
      <c r="N14" s="24">
        <v>0</v>
      </c>
      <c r="O14" s="24">
        <v>0</v>
      </c>
      <c r="P14" s="3">
        <f>C14*12</f>
        <v>0</v>
      </c>
      <c r="Q14" s="3">
        <f>SUM(D14:O14)</f>
        <v>0</v>
      </c>
      <c r="R14" s="3">
        <f t="shared" si="2"/>
        <v>0</v>
      </c>
      <c r="S14" s="4" t="str">
        <f t="shared" si="3"/>
        <v>On Target</v>
      </c>
    </row>
    <row r="15" spans="1:19" ht="16" customHeight="1" x14ac:dyDescent="0.35">
      <c r="A15" s="71"/>
      <c r="B15" s="23"/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3">
        <f>C15*12</f>
        <v>0</v>
      </c>
      <c r="Q15" s="3">
        <f>SUM(D15:O15)</f>
        <v>0</v>
      </c>
      <c r="R15" s="3">
        <f t="shared" si="2"/>
        <v>0</v>
      </c>
      <c r="S15" s="4" t="str">
        <f t="shared" si="3"/>
        <v>On Target</v>
      </c>
    </row>
    <row r="16" spans="1:19" ht="16" customHeight="1" x14ac:dyDescent="0.35">
      <c r="A16" s="25" t="s">
        <v>56</v>
      </c>
      <c r="B16" s="25"/>
      <c r="C16" s="26">
        <f t="shared" ref="C16:Q16" si="5">SUM(C11:C15)</f>
        <v>850</v>
      </c>
      <c r="D16" s="26">
        <f t="shared" si="5"/>
        <v>850</v>
      </c>
      <c r="E16" s="26">
        <f t="shared" si="5"/>
        <v>833</v>
      </c>
      <c r="F16" s="26">
        <f t="shared" si="5"/>
        <v>867</v>
      </c>
      <c r="G16" s="26">
        <f t="shared" si="5"/>
        <v>816</v>
      </c>
      <c r="H16" s="26">
        <f t="shared" si="5"/>
        <v>858.5</v>
      </c>
      <c r="I16" s="26">
        <f t="shared" si="5"/>
        <v>841.5</v>
      </c>
      <c r="J16" s="26">
        <f t="shared" si="5"/>
        <v>875.5</v>
      </c>
      <c r="K16" s="26">
        <f t="shared" si="5"/>
        <v>824.5</v>
      </c>
      <c r="L16" s="26">
        <f t="shared" si="5"/>
        <v>850</v>
      </c>
      <c r="M16" s="26">
        <f t="shared" si="5"/>
        <v>807.5</v>
      </c>
      <c r="N16" s="26">
        <f t="shared" si="5"/>
        <v>884</v>
      </c>
      <c r="O16" s="26">
        <f t="shared" si="5"/>
        <v>833</v>
      </c>
      <c r="P16" s="5">
        <f t="shared" si="5"/>
        <v>10200</v>
      </c>
      <c r="Q16" s="5">
        <f t="shared" si="5"/>
        <v>10140.499999999998</v>
      </c>
      <c r="R16" s="5">
        <f t="shared" si="2"/>
        <v>-59.500000000001819</v>
      </c>
      <c r="S16" s="6" t="str">
        <f t="shared" si="3"/>
        <v>Under Budget</v>
      </c>
    </row>
    <row r="17" spans="1:19" ht="16" customHeight="1" x14ac:dyDescent="0.35">
      <c r="A17" s="69" t="s">
        <v>57</v>
      </c>
      <c r="B17" s="23" t="s">
        <v>58</v>
      </c>
      <c r="C17" s="24">
        <v>325</v>
      </c>
      <c r="D17" s="24">
        <v>325</v>
      </c>
      <c r="E17" s="24">
        <v>318.5</v>
      </c>
      <c r="F17" s="24">
        <v>331.5</v>
      </c>
      <c r="G17" s="24">
        <v>312</v>
      </c>
      <c r="H17" s="24">
        <v>328.25</v>
      </c>
      <c r="I17" s="24">
        <v>321.75</v>
      </c>
      <c r="J17" s="24">
        <v>334.75</v>
      </c>
      <c r="K17" s="24">
        <v>315.25</v>
      </c>
      <c r="L17" s="24">
        <v>325</v>
      </c>
      <c r="M17" s="24">
        <v>308.75</v>
      </c>
      <c r="N17" s="24">
        <v>338</v>
      </c>
      <c r="O17" s="24">
        <v>318.5</v>
      </c>
      <c r="P17" s="3">
        <f>C17*12</f>
        <v>3900</v>
      </c>
      <c r="Q17" s="3">
        <f>SUM(D17:O17)</f>
        <v>3877.25</v>
      </c>
      <c r="R17" s="3">
        <f t="shared" si="2"/>
        <v>-22.75</v>
      </c>
      <c r="S17" s="4" t="str">
        <f t="shared" si="3"/>
        <v>Under Budget</v>
      </c>
    </row>
    <row r="18" spans="1:19" ht="16" customHeight="1" x14ac:dyDescent="0.35">
      <c r="A18" s="70"/>
      <c r="B18" s="23" t="s">
        <v>59</v>
      </c>
      <c r="C18" s="24">
        <v>175</v>
      </c>
      <c r="D18" s="24">
        <v>175</v>
      </c>
      <c r="E18" s="24">
        <v>171.5</v>
      </c>
      <c r="F18" s="24">
        <v>178.5</v>
      </c>
      <c r="G18" s="24">
        <v>168</v>
      </c>
      <c r="H18" s="24">
        <v>176.75</v>
      </c>
      <c r="I18" s="24">
        <v>173.25</v>
      </c>
      <c r="J18" s="24">
        <v>180.25</v>
      </c>
      <c r="K18" s="24">
        <v>169.75</v>
      </c>
      <c r="L18" s="24">
        <v>175</v>
      </c>
      <c r="M18" s="24">
        <v>166.25</v>
      </c>
      <c r="N18" s="24">
        <v>182</v>
      </c>
      <c r="O18" s="24">
        <v>171.5</v>
      </c>
      <c r="P18" s="3">
        <f>C18*12</f>
        <v>2100</v>
      </c>
      <c r="Q18" s="3">
        <f>SUM(D18:O18)</f>
        <v>2087.75</v>
      </c>
      <c r="R18" s="3">
        <f t="shared" si="2"/>
        <v>-12.25</v>
      </c>
      <c r="S18" s="4" t="str">
        <f t="shared" si="3"/>
        <v>Under Budget</v>
      </c>
    </row>
    <row r="19" spans="1:19" ht="16" customHeight="1" x14ac:dyDescent="0.35">
      <c r="A19" s="70"/>
      <c r="B19" s="23" t="s">
        <v>60</v>
      </c>
      <c r="C19" s="24">
        <v>75</v>
      </c>
      <c r="D19" s="24">
        <v>75</v>
      </c>
      <c r="E19" s="24">
        <v>73.5</v>
      </c>
      <c r="F19" s="24">
        <v>76.5</v>
      </c>
      <c r="G19" s="24">
        <v>72</v>
      </c>
      <c r="H19" s="24">
        <v>75.75</v>
      </c>
      <c r="I19" s="24">
        <v>74.25</v>
      </c>
      <c r="J19" s="24">
        <v>77.25</v>
      </c>
      <c r="K19" s="24">
        <v>72.75</v>
      </c>
      <c r="L19" s="24">
        <v>75</v>
      </c>
      <c r="M19" s="24">
        <v>71.25</v>
      </c>
      <c r="N19" s="24">
        <v>78</v>
      </c>
      <c r="O19" s="24">
        <v>73.5</v>
      </c>
      <c r="P19" s="3">
        <f>C19*12</f>
        <v>900</v>
      </c>
      <c r="Q19" s="3">
        <f>SUM(D19:O19)</f>
        <v>894.75</v>
      </c>
      <c r="R19" s="3">
        <f t="shared" si="2"/>
        <v>-5.25</v>
      </c>
      <c r="S19" s="4" t="str">
        <f t="shared" si="3"/>
        <v>Under Budget</v>
      </c>
    </row>
    <row r="20" spans="1:19" ht="16" customHeight="1" x14ac:dyDescent="0.35">
      <c r="A20" s="70"/>
      <c r="B20" s="23"/>
      <c r="C20" s="24">
        <v>0</v>
      </c>
      <c r="D20" s="24">
        <v>0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3">
        <f>C20*12</f>
        <v>0</v>
      </c>
      <c r="Q20" s="3">
        <f>SUM(D20:O20)</f>
        <v>0</v>
      </c>
      <c r="R20" s="3">
        <f t="shared" si="2"/>
        <v>0</v>
      </c>
      <c r="S20" s="4" t="str">
        <f t="shared" si="3"/>
        <v>On Target</v>
      </c>
    </row>
    <row r="21" spans="1:19" ht="16" customHeight="1" x14ac:dyDescent="0.35">
      <c r="A21" s="71"/>
      <c r="B21" s="23"/>
      <c r="C21" s="24">
        <v>0</v>
      </c>
      <c r="D21" s="24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24">
        <v>0</v>
      </c>
      <c r="L21" s="24">
        <v>0</v>
      </c>
      <c r="M21" s="24">
        <v>0</v>
      </c>
      <c r="N21" s="24">
        <v>0</v>
      </c>
      <c r="O21" s="24">
        <v>0</v>
      </c>
      <c r="P21" s="3">
        <f>C21*12</f>
        <v>0</v>
      </c>
      <c r="Q21" s="3">
        <f>SUM(D21:O21)</f>
        <v>0</v>
      </c>
      <c r="R21" s="3">
        <f t="shared" si="2"/>
        <v>0</v>
      </c>
      <c r="S21" s="4" t="str">
        <f t="shared" si="3"/>
        <v>On Target</v>
      </c>
    </row>
    <row r="22" spans="1:19" ht="16" customHeight="1" x14ac:dyDescent="0.35">
      <c r="A22" s="25" t="s">
        <v>61</v>
      </c>
      <c r="B22" s="25"/>
      <c r="C22" s="26">
        <f t="shared" ref="C22:Q22" si="6">SUM(C17:C21)</f>
        <v>575</v>
      </c>
      <c r="D22" s="26">
        <f t="shared" si="6"/>
        <v>575</v>
      </c>
      <c r="E22" s="26">
        <f t="shared" si="6"/>
        <v>563.5</v>
      </c>
      <c r="F22" s="26">
        <f t="shared" si="6"/>
        <v>586.5</v>
      </c>
      <c r="G22" s="26">
        <f t="shared" si="6"/>
        <v>552</v>
      </c>
      <c r="H22" s="26">
        <f t="shared" si="6"/>
        <v>580.75</v>
      </c>
      <c r="I22" s="26">
        <f t="shared" si="6"/>
        <v>569.25</v>
      </c>
      <c r="J22" s="26">
        <f t="shared" si="6"/>
        <v>592.25</v>
      </c>
      <c r="K22" s="26">
        <f t="shared" si="6"/>
        <v>557.75</v>
      </c>
      <c r="L22" s="26">
        <f t="shared" si="6"/>
        <v>575</v>
      </c>
      <c r="M22" s="26">
        <f t="shared" si="6"/>
        <v>546.25</v>
      </c>
      <c r="N22" s="26">
        <f t="shared" si="6"/>
        <v>598</v>
      </c>
      <c r="O22" s="26">
        <f t="shared" si="6"/>
        <v>563.5</v>
      </c>
      <c r="P22" s="5">
        <f t="shared" si="6"/>
        <v>6900</v>
      </c>
      <c r="Q22" s="5">
        <f t="shared" si="6"/>
        <v>6859.75</v>
      </c>
      <c r="R22" s="5">
        <f t="shared" si="2"/>
        <v>-40.25</v>
      </c>
      <c r="S22" s="6" t="str">
        <f t="shared" si="3"/>
        <v>Under Budget</v>
      </c>
    </row>
    <row r="23" spans="1:19" ht="16" customHeight="1" x14ac:dyDescent="0.35">
      <c r="A23" s="69" t="s">
        <v>62</v>
      </c>
      <c r="B23" s="23" t="s">
        <v>63</v>
      </c>
      <c r="C23" s="24">
        <v>140</v>
      </c>
      <c r="D23" s="24">
        <v>140</v>
      </c>
      <c r="E23" s="24">
        <v>137.19999999999999</v>
      </c>
      <c r="F23" s="24">
        <v>142.80000000000001</v>
      </c>
      <c r="G23" s="24">
        <v>134.4</v>
      </c>
      <c r="H23" s="24">
        <v>141.4</v>
      </c>
      <c r="I23" s="24">
        <v>138.6</v>
      </c>
      <c r="J23" s="24">
        <v>144.19999999999999</v>
      </c>
      <c r="K23" s="24">
        <v>135.80000000000001</v>
      </c>
      <c r="L23" s="24">
        <v>140</v>
      </c>
      <c r="M23" s="24">
        <v>133</v>
      </c>
      <c r="N23" s="24">
        <v>145.6</v>
      </c>
      <c r="O23" s="24">
        <v>137.19999999999999</v>
      </c>
      <c r="P23" s="3">
        <f>C23*12</f>
        <v>1680</v>
      </c>
      <c r="Q23" s="3">
        <f>SUM(D23:O23)</f>
        <v>1670.1999999999998</v>
      </c>
      <c r="R23" s="3">
        <f t="shared" si="2"/>
        <v>-9.8000000000001819</v>
      </c>
      <c r="S23" s="4" t="str">
        <f t="shared" si="3"/>
        <v>Under Budget</v>
      </c>
    </row>
    <row r="24" spans="1:19" ht="16" customHeight="1" x14ac:dyDescent="0.35">
      <c r="A24" s="70"/>
      <c r="B24" s="23" t="s">
        <v>64</v>
      </c>
      <c r="C24" s="24">
        <v>80</v>
      </c>
      <c r="D24" s="24">
        <v>80</v>
      </c>
      <c r="E24" s="24">
        <v>78.400000000000006</v>
      </c>
      <c r="F24" s="24">
        <v>81.599999999999994</v>
      </c>
      <c r="G24" s="24">
        <v>76.8</v>
      </c>
      <c r="H24" s="24">
        <v>80.8</v>
      </c>
      <c r="I24" s="24">
        <v>79.2</v>
      </c>
      <c r="J24" s="24">
        <v>82.4</v>
      </c>
      <c r="K24" s="24">
        <v>77.599999999999994</v>
      </c>
      <c r="L24" s="24">
        <v>80</v>
      </c>
      <c r="M24" s="24">
        <v>76</v>
      </c>
      <c r="N24" s="24">
        <v>83.2</v>
      </c>
      <c r="O24" s="24">
        <v>78.400000000000006</v>
      </c>
      <c r="P24" s="3">
        <f>C24*12</f>
        <v>960</v>
      </c>
      <c r="Q24" s="3">
        <f>SUM(D24:O24)</f>
        <v>954.40000000000009</v>
      </c>
      <c r="R24" s="3">
        <f t="shared" si="2"/>
        <v>-5.5999999999999091</v>
      </c>
      <c r="S24" s="4" t="str">
        <f t="shared" si="3"/>
        <v>Under Budget</v>
      </c>
    </row>
    <row r="25" spans="1:19" ht="16" customHeight="1" x14ac:dyDescent="0.35">
      <c r="A25" s="70"/>
      <c r="B25" s="23" t="s">
        <v>65</v>
      </c>
      <c r="C25" s="24">
        <v>95</v>
      </c>
      <c r="D25" s="24">
        <v>95</v>
      </c>
      <c r="E25" s="24">
        <v>93.1</v>
      </c>
      <c r="F25" s="24">
        <v>96.9</v>
      </c>
      <c r="G25" s="24">
        <v>91.2</v>
      </c>
      <c r="H25" s="24">
        <v>95.95</v>
      </c>
      <c r="I25" s="24">
        <v>94.05</v>
      </c>
      <c r="J25" s="24">
        <v>97.85</v>
      </c>
      <c r="K25" s="24">
        <v>92.15</v>
      </c>
      <c r="L25" s="24">
        <v>95</v>
      </c>
      <c r="M25" s="24">
        <v>90.25</v>
      </c>
      <c r="N25" s="24">
        <v>98.8</v>
      </c>
      <c r="O25" s="24">
        <v>93.1</v>
      </c>
      <c r="P25" s="3">
        <f>C25*12</f>
        <v>1140</v>
      </c>
      <c r="Q25" s="3">
        <f>SUM(D25:O25)</f>
        <v>1133.3499999999999</v>
      </c>
      <c r="R25" s="3">
        <f t="shared" si="2"/>
        <v>-6.6500000000000909</v>
      </c>
      <c r="S25" s="4" t="str">
        <f t="shared" si="3"/>
        <v>Under Budget</v>
      </c>
    </row>
    <row r="26" spans="1:19" ht="16" customHeight="1" x14ac:dyDescent="0.35">
      <c r="A26" s="70"/>
      <c r="B26" s="23"/>
      <c r="C26" s="24">
        <v>0</v>
      </c>
      <c r="D26" s="24">
        <v>0</v>
      </c>
      <c r="E26" s="24">
        <v>0</v>
      </c>
      <c r="F26" s="24">
        <v>0</v>
      </c>
      <c r="G26" s="24">
        <v>0</v>
      </c>
      <c r="H26" s="24">
        <v>0</v>
      </c>
      <c r="I26" s="24">
        <v>0</v>
      </c>
      <c r="J26" s="24">
        <v>0</v>
      </c>
      <c r="K26" s="24">
        <v>0</v>
      </c>
      <c r="L26" s="24">
        <v>0</v>
      </c>
      <c r="M26" s="24">
        <v>0</v>
      </c>
      <c r="N26" s="24">
        <v>0</v>
      </c>
      <c r="O26" s="24">
        <v>0</v>
      </c>
      <c r="P26" s="3">
        <f>C26*12</f>
        <v>0</v>
      </c>
      <c r="Q26" s="3">
        <f>SUM(D26:O26)</f>
        <v>0</v>
      </c>
      <c r="R26" s="3">
        <f t="shared" si="2"/>
        <v>0</v>
      </c>
      <c r="S26" s="4" t="str">
        <f t="shared" si="3"/>
        <v>On Target</v>
      </c>
    </row>
    <row r="27" spans="1:19" ht="16" customHeight="1" x14ac:dyDescent="0.35">
      <c r="A27" s="71"/>
      <c r="B27" s="23"/>
      <c r="C27" s="24">
        <v>0</v>
      </c>
      <c r="D27" s="24">
        <v>0</v>
      </c>
      <c r="E27" s="24">
        <v>0</v>
      </c>
      <c r="F27" s="24">
        <v>0</v>
      </c>
      <c r="G27" s="24">
        <v>0</v>
      </c>
      <c r="H27" s="24">
        <v>0</v>
      </c>
      <c r="I27" s="24">
        <v>0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3">
        <f>C27*12</f>
        <v>0</v>
      </c>
      <c r="Q27" s="3">
        <f>SUM(D27:O27)</f>
        <v>0</v>
      </c>
      <c r="R27" s="3">
        <f t="shared" si="2"/>
        <v>0</v>
      </c>
      <c r="S27" s="4" t="str">
        <f t="shared" si="3"/>
        <v>On Target</v>
      </c>
    </row>
    <row r="28" spans="1:19" ht="16" customHeight="1" x14ac:dyDescent="0.35">
      <c r="A28" s="25" t="s">
        <v>66</v>
      </c>
      <c r="B28" s="25"/>
      <c r="C28" s="26">
        <f t="shared" ref="C28:Q28" si="7">SUM(C23:C27)</f>
        <v>315</v>
      </c>
      <c r="D28" s="26">
        <f t="shared" si="7"/>
        <v>315</v>
      </c>
      <c r="E28" s="26">
        <f t="shared" si="7"/>
        <v>308.7</v>
      </c>
      <c r="F28" s="26">
        <f t="shared" si="7"/>
        <v>321.3</v>
      </c>
      <c r="G28" s="26">
        <f t="shared" si="7"/>
        <v>302.39999999999998</v>
      </c>
      <c r="H28" s="26">
        <f t="shared" si="7"/>
        <v>318.14999999999998</v>
      </c>
      <c r="I28" s="26">
        <f t="shared" si="7"/>
        <v>311.85000000000002</v>
      </c>
      <c r="J28" s="26">
        <f t="shared" si="7"/>
        <v>324.45</v>
      </c>
      <c r="K28" s="26">
        <f t="shared" si="7"/>
        <v>305.55</v>
      </c>
      <c r="L28" s="26">
        <f t="shared" si="7"/>
        <v>315</v>
      </c>
      <c r="M28" s="26">
        <f t="shared" si="7"/>
        <v>299.25</v>
      </c>
      <c r="N28" s="26">
        <f t="shared" si="7"/>
        <v>327.60000000000002</v>
      </c>
      <c r="O28" s="26">
        <f t="shared" si="7"/>
        <v>308.7</v>
      </c>
      <c r="P28" s="5">
        <f t="shared" si="7"/>
        <v>3780</v>
      </c>
      <c r="Q28" s="5">
        <f t="shared" si="7"/>
        <v>3757.95</v>
      </c>
      <c r="R28" s="5">
        <f t="shared" si="2"/>
        <v>-22.050000000000182</v>
      </c>
      <c r="S28" s="6" t="str">
        <f t="shared" si="3"/>
        <v>Under Budget</v>
      </c>
    </row>
    <row r="29" spans="1:19" ht="16" customHeight="1" x14ac:dyDescent="0.35">
      <c r="A29" s="69" t="s">
        <v>67</v>
      </c>
      <c r="B29" s="23" t="s">
        <v>68</v>
      </c>
      <c r="C29" s="24">
        <v>280</v>
      </c>
      <c r="D29" s="24">
        <v>280</v>
      </c>
      <c r="E29" s="24">
        <v>274.39999999999998</v>
      </c>
      <c r="F29" s="24">
        <v>285.60000000000002</v>
      </c>
      <c r="G29" s="24">
        <v>268.8</v>
      </c>
      <c r="H29" s="24">
        <v>282.8</v>
      </c>
      <c r="I29" s="24">
        <v>277.2</v>
      </c>
      <c r="J29" s="24">
        <v>288.39999999999998</v>
      </c>
      <c r="K29" s="24">
        <v>271.60000000000002</v>
      </c>
      <c r="L29" s="24">
        <v>280</v>
      </c>
      <c r="M29" s="24">
        <v>266</v>
      </c>
      <c r="N29" s="24">
        <v>291.2</v>
      </c>
      <c r="O29" s="24">
        <v>274.39999999999998</v>
      </c>
      <c r="P29" s="3">
        <f>C29*12</f>
        <v>3360</v>
      </c>
      <c r="Q29" s="3">
        <f>SUM(D29:O29)</f>
        <v>3340.3999999999996</v>
      </c>
      <c r="R29" s="3">
        <f t="shared" si="2"/>
        <v>-19.600000000000364</v>
      </c>
      <c r="S29" s="4" t="str">
        <f t="shared" si="3"/>
        <v>Under Budget</v>
      </c>
    </row>
    <row r="30" spans="1:19" ht="16" customHeight="1" x14ac:dyDescent="0.35">
      <c r="A30" s="70"/>
      <c r="B30" s="23" t="s">
        <v>69</v>
      </c>
      <c r="C30" s="24">
        <v>45</v>
      </c>
      <c r="D30" s="24">
        <v>45</v>
      </c>
      <c r="E30" s="24">
        <v>44.1</v>
      </c>
      <c r="F30" s="24">
        <v>45.9</v>
      </c>
      <c r="G30" s="24">
        <v>43.2</v>
      </c>
      <c r="H30" s="24">
        <v>45.45</v>
      </c>
      <c r="I30" s="24">
        <v>44.55</v>
      </c>
      <c r="J30" s="24">
        <v>46.35</v>
      </c>
      <c r="K30" s="24">
        <v>43.65</v>
      </c>
      <c r="L30" s="24">
        <v>45</v>
      </c>
      <c r="M30" s="24">
        <v>42.75</v>
      </c>
      <c r="N30" s="24">
        <v>46.8</v>
      </c>
      <c r="O30" s="24">
        <v>44.1</v>
      </c>
      <c r="P30" s="3">
        <f>C30*12</f>
        <v>540</v>
      </c>
      <c r="Q30" s="3">
        <f>SUM(D30:O30)</f>
        <v>536.85</v>
      </c>
      <c r="R30" s="3">
        <f t="shared" si="2"/>
        <v>-3.1499999999999773</v>
      </c>
      <c r="S30" s="4" t="str">
        <f t="shared" si="3"/>
        <v>Under Budget</v>
      </c>
    </row>
    <row r="31" spans="1:19" ht="16" customHeight="1" x14ac:dyDescent="0.35">
      <c r="A31" s="70"/>
      <c r="B31" s="23" t="s">
        <v>70</v>
      </c>
      <c r="C31" s="24">
        <v>60</v>
      </c>
      <c r="D31" s="24">
        <v>60</v>
      </c>
      <c r="E31" s="24">
        <v>58.8</v>
      </c>
      <c r="F31" s="24">
        <v>61.2</v>
      </c>
      <c r="G31" s="24">
        <v>57.6</v>
      </c>
      <c r="H31" s="24">
        <v>60.6</v>
      </c>
      <c r="I31" s="24">
        <v>59.4</v>
      </c>
      <c r="J31" s="24">
        <v>61.8</v>
      </c>
      <c r="K31" s="24">
        <v>58.2</v>
      </c>
      <c r="L31" s="24">
        <v>60</v>
      </c>
      <c r="M31" s="24">
        <v>57</v>
      </c>
      <c r="N31" s="24">
        <v>62.4</v>
      </c>
      <c r="O31" s="24">
        <v>58.8</v>
      </c>
      <c r="P31" s="3">
        <f>C31*12</f>
        <v>720</v>
      </c>
      <c r="Q31" s="3">
        <f>SUM(D31:O31)</f>
        <v>715.79999999999984</v>
      </c>
      <c r="R31" s="3">
        <f t="shared" si="2"/>
        <v>-4.2000000000001592</v>
      </c>
      <c r="S31" s="4" t="str">
        <f t="shared" si="3"/>
        <v>Under Budget</v>
      </c>
    </row>
    <row r="32" spans="1:19" ht="16" customHeight="1" x14ac:dyDescent="0.35">
      <c r="A32" s="70"/>
      <c r="B32" s="23"/>
      <c r="C32" s="24">
        <v>0</v>
      </c>
      <c r="D32" s="24">
        <v>0</v>
      </c>
      <c r="E32" s="24">
        <v>0</v>
      </c>
      <c r="F32" s="24">
        <v>0</v>
      </c>
      <c r="G32" s="24">
        <v>0</v>
      </c>
      <c r="H32" s="24">
        <v>0</v>
      </c>
      <c r="I32" s="24">
        <v>0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3">
        <f>C32*12</f>
        <v>0</v>
      </c>
      <c r="Q32" s="3">
        <f>SUM(D32:O32)</f>
        <v>0</v>
      </c>
      <c r="R32" s="3">
        <f t="shared" si="2"/>
        <v>0</v>
      </c>
      <c r="S32" s="4" t="str">
        <f t="shared" si="3"/>
        <v>On Target</v>
      </c>
    </row>
    <row r="33" spans="1:19" ht="16" customHeight="1" x14ac:dyDescent="0.35">
      <c r="A33" s="71"/>
      <c r="B33" s="23"/>
      <c r="C33" s="24">
        <v>0</v>
      </c>
      <c r="D33" s="24">
        <v>0</v>
      </c>
      <c r="E33" s="24">
        <v>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4">
        <v>0</v>
      </c>
      <c r="P33" s="3">
        <f>C33*12</f>
        <v>0</v>
      </c>
      <c r="Q33" s="3">
        <f>SUM(D33:O33)</f>
        <v>0</v>
      </c>
      <c r="R33" s="3">
        <f t="shared" si="2"/>
        <v>0</v>
      </c>
      <c r="S33" s="4" t="str">
        <f t="shared" si="3"/>
        <v>On Target</v>
      </c>
    </row>
    <row r="34" spans="1:19" ht="16" customHeight="1" x14ac:dyDescent="0.35">
      <c r="A34" s="25" t="s">
        <v>71</v>
      </c>
      <c r="B34" s="25"/>
      <c r="C34" s="26">
        <f t="shared" ref="C34:Q34" si="8">SUM(C29:C33)</f>
        <v>385</v>
      </c>
      <c r="D34" s="26">
        <f t="shared" si="8"/>
        <v>385</v>
      </c>
      <c r="E34" s="26">
        <f t="shared" si="8"/>
        <v>377.3</v>
      </c>
      <c r="F34" s="26">
        <f t="shared" si="8"/>
        <v>392.7</v>
      </c>
      <c r="G34" s="26">
        <f t="shared" si="8"/>
        <v>369.6</v>
      </c>
      <c r="H34" s="26">
        <f t="shared" si="8"/>
        <v>388.85</v>
      </c>
      <c r="I34" s="26">
        <f t="shared" si="8"/>
        <v>381.15</v>
      </c>
      <c r="J34" s="26">
        <f t="shared" si="8"/>
        <v>396.55</v>
      </c>
      <c r="K34" s="26">
        <f t="shared" si="8"/>
        <v>373.45</v>
      </c>
      <c r="L34" s="26">
        <f t="shared" si="8"/>
        <v>385</v>
      </c>
      <c r="M34" s="26">
        <f t="shared" si="8"/>
        <v>365.75</v>
      </c>
      <c r="N34" s="26">
        <f t="shared" si="8"/>
        <v>400.4</v>
      </c>
      <c r="O34" s="26">
        <f t="shared" si="8"/>
        <v>377.3</v>
      </c>
      <c r="P34" s="5">
        <f t="shared" si="8"/>
        <v>4620</v>
      </c>
      <c r="Q34" s="5">
        <f t="shared" si="8"/>
        <v>4593.0499999999993</v>
      </c>
      <c r="R34" s="5">
        <f t="shared" si="2"/>
        <v>-26.950000000000728</v>
      </c>
      <c r="S34" s="6" t="str">
        <f t="shared" si="3"/>
        <v>Under Budget</v>
      </c>
    </row>
    <row r="35" spans="1:19" ht="16" customHeight="1" x14ac:dyDescent="0.35">
      <c r="A35" s="69" t="s">
        <v>72</v>
      </c>
      <c r="B35" s="23" t="s">
        <v>73</v>
      </c>
      <c r="C35" s="24">
        <v>55</v>
      </c>
      <c r="D35" s="24">
        <v>55</v>
      </c>
      <c r="E35" s="24">
        <v>53.9</v>
      </c>
      <c r="F35" s="24">
        <v>56.1</v>
      </c>
      <c r="G35" s="24">
        <v>52.8</v>
      </c>
      <c r="H35" s="24">
        <v>55.55</v>
      </c>
      <c r="I35" s="24">
        <v>54.45</v>
      </c>
      <c r="J35" s="24">
        <v>56.65</v>
      </c>
      <c r="K35" s="24">
        <v>53.35</v>
      </c>
      <c r="L35" s="24">
        <v>55</v>
      </c>
      <c r="M35" s="24">
        <v>52.25</v>
      </c>
      <c r="N35" s="24">
        <v>57.2</v>
      </c>
      <c r="O35" s="24">
        <v>53.9</v>
      </c>
      <c r="P35" s="3">
        <f>C35*12</f>
        <v>660</v>
      </c>
      <c r="Q35" s="3">
        <f>SUM(D35:O35)</f>
        <v>656.15</v>
      </c>
      <c r="R35" s="3">
        <f t="shared" si="2"/>
        <v>-3.8500000000000227</v>
      </c>
      <c r="S35" s="4" t="str">
        <f t="shared" si="3"/>
        <v>Under Budget</v>
      </c>
    </row>
    <row r="36" spans="1:19" ht="16" customHeight="1" x14ac:dyDescent="0.35">
      <c r="A36" s="70"/>
      <c r="B36" s="23" t="s">
        <v>74</v>
      </c>
      <c r="C36" s="24">
        <v>75</v>
      </c>
      <c r="D36" s="24">
        <v>75</v>
      </c>
      <c r="E36" s="24">
        <v>73.5</v>
      </c>
      <c r="F36" s="24">
        <v>76.5</v>
      </c>
      <c r="G36" s="24">
        <v>72</v>
      </c>
      <c r="H36" s="24">
        <v>75.75</v>
      </c>
      <c r="I36" s="24">
        <v>74.25</v>
      </c>
      <c r="J36" s="24">
        <v>77.25</v>
      </c>
      <c r="K36" s="24">
        <v>72.75</v>
      </c>
      <c r="L36" s="24">
        <v>75</v>
      </c>
      <c r="M36" s="24">
        <v>71.25</v>
      </c>
      <c r="N36" s="24">
        <v>78</v>
      </c>
      <c r="O36" s="24">
        <v>73.5</v>
      </c>
      <c r="P36" s="3">
        <f>C36*12</f>
        <v>900</v>
      </c>
      <c r="Q36" s="3">
        <f>SUM(D36:O36)</f>
        <v>894.75</v>
      </c>
      <c r="R36" s="3">
        <f t="shared" ref="R36:R58" si="9">Q36-P36</f>
        <v>-5.25</v>
      </c>
      <c r="S36" s="4" t="str">
        <f t="shared" si="3"/>
        <v>Under Budget</v>
      </c>
    </row>
    <row r="37" spans="1:19" ht="16" customHeight="1" x14ac:dyDescent="0.35">
      <c r="A37" s="70"/>
      <c r="B37" s="23" t="s">
        <v>75</v>
      </c>
      <c r="C37" s="24">
        <v>110</v>
      </c>
      <c r="D37" s="24">
        <v>110</v>
      </c>
      <c r="E37" s="24">
        <v>107.8</v>
      </c>
      <c r="F37" s="24">
        <v>112.2</v>
      </c>
      <c r="G37" s="24">
        <v>105.6</v>
      </c>
      <c r="H37" s="24">
        <v>111.1</v>
      </c>
      <c r="I37" s="24">
        <v>108.9</v>
      </c>
      <c r="J37" s="24">
        <v>113.3</v>
      </c>
      <c r="K37" s="24">
        <v>106.7</v>
      </c>
      <c r="L37" s="24">
        <v>110</v>
      </c>
      <c r="M37" s="24">
        <v>104.5</v>
      </c>
      <c r="N37" s="24">
        <v>114.4</v>
      </c>
      <c r="O37" s="24">
        <v>107.8</v>
      </c>
      <c r="P37" s="3">
        <f>C37*12</f>
        <v>1320</v>
      </c>
      <c r="Q37" s="3">
        <f>SUM(D37:O37)</f>
        <v>1312.3</v>
      </c>
      <c r="R37" s="3">
        <f t="shared" si="9"/>
        <v>-7.7000000000000455</v>
      </c>
      <c r="S37" s="4" t="str">
        <f t="shared" ref="S37:S58" si="10">IF(R37&gt;0,"Over Budget",IF(R37&lt;0,"Under Budget","On Target"))</f>
        <v>Under Budget</v>
      </c>
    </row>
    <row r="38" spans="1:19" ht="16" customHeight="1" x14ac:dyDescent="0.35">
      <c r="A38" s="70"/>
      <c r="B38" s="23"/>
      <c r="C38" s="24">
        <v>0</v>
      </c>
      <c r="D38" s="24">
        <v>0</v>
      </c>
      <c r="E38" s="24">
        <v>0</v>
      </c>
      <c r="F38" s="24">
        <v>0</v>
      </c>
      <c r="G38" s="24">
        <v>0</v>
      </c>
      <c r="H38" s="24">
        <v>0</v>
      </c>
      <c r="I38" s="24">
        <v>0</v>
      </c>
      <c r="J38" s="24">
        <v>0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3">
        <f>C38*12</f>
        <v>0</v>
      </c>
      <c r="Q38" s="3">
        <f>SUM(D38:O38)</f>
        <v>0</v>
      </c>
      <c r="R38" s="3">
        <f t="shared" si="9"/>
        <v>0</v>
      </c>
      <c r="S38" s="4" t="str">
        <f t="shared" si="10"/>
        <v>On Target</v>
      </c>
    </row>
    <row r="39" spans="1:19" ht="16" customHeight="1" x14ac:dyDescent="0.35">
      <c r="A39" s="71"/>
      <c r="B39" s="23"/>
      <c r="C39" s="24">
        <v>0</v>
      </c>
      <c r="D39" s="24">
        <v>0</v>
      </c>
      <c r="E39" s="24">
        <v>0</v>
      </c>
      <c r="F39" s="24">
        <v>0</v>
      </c>
      <c r="G39" s="24">
        <v>0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3">
        <f>C39*12</f>
        <v>0</v>
      </c>
      <c r="Q39" s="3">
        <f>SUM(D39:O39)</f>
        <v>0</v>
      </c>
      <c r="R39" s="3">
        <f t="shared" si="9"/>
        <v>0</v>
      </c>
      <c r="S39" s="4" t="str">
        <f t="shared" si="10"/>
        <v>On Target</v>
      </c>
    </row>
    <row r="40" spans="1:19" ht="16" customHeight="1" x14ac:dyDescent="0.35">
      <c r="A40" s="25" t="s">
        <v>76</v>
      </c>
      <c r="B40" s="25"/>
      <c r="C40" s="26">
        <f t="shared" ref="C40:Q40" si="11">SUM(C35:C39)</f>
        <v>240</v>
      </c>
      <c r="D40" s="26">
        <f t="shared" si="11"/>
        <v>240</v>
      </c>
      <c r="E40" s="26">
        <f t="shared" si="11"/>
        <v>235.2</v>
      </c>
      <c r="F40" s="26">
        <f t="shared" si="11"/>
        <v>244.8</v>
      </c>
      <c r="G40" s="26">
        <f t="shared" si="11"/>
        <v>230.39999999999998</v>
      </c>
      <c r="H40" s="26">
        <f t="shared" si="11"/>
        <v>242.4</v>
      </c>
      <c r="I40" s="26">
        <f t="shared" si="11"/>
        <v>237.6</v>
      </c>
      <c r="J40" s="26">
        <f t="shared" si="11"/>
        <v>247.2</v>
      </c>
      <c r="K40" s="26">
        <f t="shared" si="11"/>
        <v>232.8</v>
      </c>
      <c r="L40" s="26">
        <f t="shared" si="11"/>
        <v>240</v>
      </c>
      <c r="M40" s="26">
        <f t="shared" si="11"/>
        <v>228</v>
      </c>
      <c r="N40" s="26">
        <f t="shared" si="11"/>
        <v>249.6</v>
      </c>
      <c r="O40" s="26">
        <f t="shared" si="11"/>
        <v>235.2</v>
      </c>
      <c r="P40" s="5">
        <f t="shared" si="11"/>
        <v>2880</v>
      </c>
      <c r="Q40" s="5">
        <f t="shared" si="11"/>
        <v>2863.2</v>
      </c>
      <c r="R40" s="5">
        <f t="shared" si="9"/>
        <v>-16.800000000000182</v>
      </c>
      <c r="S40" s="6" t="str">
        <f t="shared" si="10"/>
        <v>Under Budget</v>
      </c>
    </row>
    <row r="41" spans="1:19" ht="16" customHeight="1" x14ac:dyDescent="0.35">
      <c r="A41" s="69" t="s">
        <v>77</v>
      </c>
      <c r="B41" s="23" t="s">
        <v>78</v>
      </c>
      <c r="C41" s="24">
        <v>90</v>
      </c>
      <c r="D41" s="24">
        <v>90</v>
      </c>
      <c r="E41" s="24">
        <v>88.2</v>
      </c>
      <c r="F41" s="24">
        <v>91.8</v>
      </c>
      <c r="G41" s="24">
        <v>86.4</v>
      </c>
      <c r="H41" s="24">
        <v>90.9</v>
      </c>
      <c r="I41" s="24">
        <v>89.1</v>
      </c>
      <c r="J41" s="24">
        <v>92.7</v>
      </c>
      <c r="K41" s="24">
        <v>87.3</v>
      </c>
      <c r="L41" s="24">
        <v>90</v>
      </c>
      <c r="M41" s="24">
        <v>85.5</v>
      </c>
      <c r="N41" s="24">
        <v>93.6</v>
      </c>
      <c r="O41" s="24">
        <v>88.2</v>
      </c>
      <c r="P41" s="3">
        <f>C41*12</f>
        <v>1080</v>
      </c>
      <c r="Q41" s="3">
        <f>SUM(D41:O41)</f>
        <v>1073.7</v>
      </c>
      <c r="R41" s="3">
        <f t="shared" si="9"/>
        <v>-6.2999999999999545</v>
      </c>
      <c r="S41" s="4" t="str">
        <f t="shared" si="10"/>
        <v>Under Budget</v>
      </c>
    </row>
    <row r="42" spans="1:19" ht="16" customHeight="1" x14ac:dyDescent="0.35">
      <c r="A42" s="70"/>
      <c r="B42" s="23" t="s">
        <v>79</v>
      </c>
      <c r="C42" s="24">
        <v>60</v>
      </c>
      <c r="D42" s="24">
        <v>60</v>
      </c>
      <c r="E42" s="24">
        <v>58.8</v>
      </c>
      <c r="F42" s="24">
        <v>61.2</v>
      </c>
      <c r="G42" s="24">
        <v>57.6</v>
      </c>
      <c r="H42" s="24">
        <v>60.6</v>
      </c>
      <c r="I42" s="24">
        <v>59.4</v>
      </c>
      <c r="J42" s="24">
        <v>61.8</v>
      </c>
      <c r="K42" s="24">
        <v>58.2</v>
      </c>
      <c r="L42" s="24">
        <v>60</v>
      </c>
      <c r="M42" s="24">
        <v>57</v>
      </c>
      <c r="N42" s="24">
        <v>62.4</v>
      </c>
      <c r="O42" s="24">
        <v>58.8</v>
      </c>
      <c r="P42" s="3">
        <f>C42*12</f>
        <v>720</v>
      </c>
      <c r="Q42" s="3">
        <f>SUM(D42:O42)</f>
        <v>715.79999999999984</v>
      </c>
      <c r="R42" s="3">
        <f t="shared" si="9"/>
        <v>-4.2000000000001592</v>
      </c>
      <c r="S42" s="4" t="str">
        <f t="shared" si="10"/>
        <v>Under Budget</v>
      </c>
    </row>
    <row r="43" spans="1:19" ht="16" customHeight="1" x14ac:dyDescent="0.35">
      <c r="A43" s="70"/>
      <c r="B43" s="23" t="s">
        <v>80</v>
      </c>
      <c r="C43" s="24">
        <v>65</v>
      </c>
      <c r="D43" s="24">
        <v>65</v>
      </c>
      <c r="E43" s="24">
        <v>63.7</v>
      </c>
      <c r="F43" s="24">
        <v>66.3</v>
      </c>
      <c r="G43" s="24">
        <v>62.4</v>
      </c>
      <c r="H43" s="24">
        <v>65.650000000000006</v>
      </c>
      <c r="I43" s="24">
        <v>64.349999999999994</v>
      </c>
      <c r="J43" s="24">
        <v>66.95</v>
      </c>
      <c r="K43" s="24">
        <v>63.05</v>
      </c>
      <c r="L43" s="24">
        <v>65</v>
      </c>
      <c r="M43" s="24">
        <v>61.75</v>
      </c>
      <c r="N43" s="24">
        <v>67.599999999999994</v>
      </c>
      <c r="O43" s="24">
        <v>63.7</v>
      </c>
      <c r="P43" s="3">
        <f>C43*12</f>
        <v>780</v>
      </c>
      <c r="Q43" s="3">
        <f>SUM(D43:O43)</f>
        <v>775.45</v>
      </c>
      <c r="R43" s="3">
        <f t="shared" si="9"/>
        <v>-4.5499999999999545</v>
      </c>
      <c r="S43" s="4" t="str">
        <f t="shared" si="10"/>
        <v>Under Budget</v>
      </c>
    </row>
    <row r="44" spans="1:19" ht="16" customHeight="1" x14ac:dyDescent="0.35">
      <c r="A44" s="70"/>
      <c r="B44" s="23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3">
        <f>C44*12</f>
        <v>0</v>
      </c>
      <c r="Q44" s="3">
        <f>SUM(D44:O44)</f>
        <v>0</v>
      </c>
      <c r="R44" s="3">
        <f t="shared" si="9"/>
        <v>0</v>
      </c>
      <c r="S44" s="4" t="str">
        <f t="shared" si="10"/>
        <v>On Target</v>
      </c>
    </row>
    <row r="45" spans="1:19" ht="16" customHeight="1" x14ac:dyDescent="0.35">
      <c r="A45" s="71"/>
      <c r="B45" s="23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3">
        <f>C45*12</f>
        <v>0</v>
      </c>
      <c r="Q45" s="3">
        <f>SUM(D45:O45)</f>
        <v>0</v>
      </c>
      <c r="R45" s="3">
        <f t="shared" si="9"/>
        <v>0</v>
      </c>
      <c r="S45" s="4" t="str">
        <f t="shared" si="10"/>
        <v>On Target</v>
      </c>
    </row>
    <row r="46" spans="1:19" ht="16" customHeight="1" x14ac:dyDescent="0.35">
      <c r="A46" s="25" t="s">
        <v>81</v>
      </c>
      <c r="B46" s="25"/>
      <c r="C46" s="26">
        <f t="shared" ref="C46:Q46" si="12">SUM(C41:C45)</f>
        <v>215</v>
      </c>
      <c r="D46" s="26">
        <f t="shared" si="12"/>
        <v>215</v>
      </c>
      <c r="E46" s="26">
        <f t="shared" si="12"/>
        <v>210.7</v>
      </c>
      <c r="F46" s="26">
        <f t="shared" si="12"/>
        <v>219.3</v>
      </c>
      <c r="G46" s="26">
        <f t="shared" si="12"/>
        <v>206.4</v>
      </c>
      <c r="H46" s="26">
        <f t="shared" si="12"/>
        <v>217.15</v>
      </c>
      <c r="I46" s="26">
        <f t="shared" si="12"/>
        <v>212.85</v>
      </c>
      <c r="J46" s="26">
        <f t="shared" si="12"/>
        <v>221.45</v>
      </c>
      <c r="K46" s="26">
        <f t="shared" si="12"/>
        <v>208.55</v>
      </c>
      <c r="L46" s="26">
        <f t="shared" si="12"/>
        <v>215</v>
      </c>
      <c r="M46" s="26">
        <f t="shared" si="12"/>
        <v>204.25</v>
      </c>
      <c r="N46" s="26">
        <f t="shared" si="12"/>
        <v>223.6</v>
      </c>
      <c r="O46" s="26">
        <f t="shared" si="12"/>
        <v>210.7</v>
      </c>
      <c r="P46" s="5">
        <f t="shared" si="12"/>
        <v>2580</v>
      </c>
      <c r="Q46" s="5">
        <f t="shared" si="12"/>
        <v>2564.9499999999998</v>
      </c>
      <c r="R46" s="5">
        <f t="shared" si="9"/>
        <v>-15.050000000000182</v>
      </c>
      <c r="S46" s="6" t="str">
        <f t="shared" si="10"/>
        <v>Under Budget</v>
      </c>
    </row>
    <row r="47" spans="1:19" ht="16" customHeight="1" x14ac:dyDescent="0.35">
      <c r="A47" s="69" t="s">
        <v>82</v>
      </c>
      <c r="B47" s="23" t="s">
        <v>83</v>
      </c>
      <c r="C47" s="24">
        <v>400</v>
      </c>
      <c r="D47" s="24">
        <v>400</v>
      </c>
      <c r="E47" s="24">
        <v>392</v>
      </c>
      <c r="F47" s="24">
        <v>408</v>
      </c>
      <c r="G47" s="24">
        <v>384</v>
      </c>
      <c r="H47" s="24">
        <v>404</v>
      </c>
      <c r="I47" s="24">
        <v>396</v>
      </c>
      <c r="J47" s="24">
        <v>412</v>
      </c>
      <c r="K47" s="24">
        <v>388</v>
      </c>
      <c r="L47" s="24">
        <v>400</v>
      </c>
      <c r="M47" s="24">
        <v>380</v>
      </c>
      <c r="N47" s="24">
        <v>416</v>
      </c>
      <c r="O47" s="24">
        <v>392</v>
      </c>
      <c r="P47" s="3">
        <f>C47*12</f>
        <v>4800</v>
      </c>
      <c r="Q47" s="3">
        <f>SUM(D47:O47)</f>
        <v>4772</v>
      </c>
      <c r="R47" s="3">
        <f t="shared" si="9"/>
        <v>-28</v>
      </c>
      <c r="S47" s="4" t="str">
        <f t="shared" si="10"/>
        <v>Under Budget</v>
      </c>
    </row>
    <row r="48" spans="1:19" ht="16" customHeight="1" x14ac:dyDescent="0.35">
      <c r="A48" s="70"/>
      <c r="B48" s="23" t="s">
        <v>84</v>
      </c>
      <c r="C48" s="24">
        <v>850</v>
      </c>
      <c r="D48" s="24">
        <v>850</v>
      </c>
      <c r="E48" s="24">
        <v>833</v>
      </c>
      <c r="F48" s="24">
        <v>867</v>
      </c>
      <c r="G48" s="24">
        <v>816</v>
      </c>
      <c r="H48" s="24">
        <v>858.5</v>
      </c>
      <c r="I48" s="24">
        <v>841.5</v>
      </c>
      <c r="J48" s="24">
        <v>875.5</v>
      </c>
      <c r="K48" s="24">
        <v>824.5</v>
      </c>
      <c r="L48" s="24">
        <v>850</v>
      </c>
      <c r="M48" s="24">
        <v>807.5</v>
      </c>
      <c r="N48" s="24">
        <v>884</v>
      </c>
      <c r="O48" s="24">
        <v>833</v>
      </c>
      <c r="P48" s="3">
        <f>C48*12</f>
        <v>10200</v>
      </c>
      <c r="Q48" s="3">
        <f>SUM(D48:O48)</f>
        <v>10140.5</v>
      </c>
      <c r="R48" s="3">
        <f t="shared" si="9"/>
        <v>-59.5</v>
      </c>
      <c r="S48" s="4" t="str">
        <f t="shared" si="10"/>
        <v>Under Budget</v>
      </c>
    </row>
    <row r="49" spans="1:19" ht="16" customHeight="1" x14ac:dyDescent="0.35">
      <c r="A49" s="70"/>
      <c r="B49" s="23" t="s">
        <v>85</v>
      </c>
      <c r="C49" s="24">
        <v>100</v>
      </c>
      <c r="D49" s="24">
        <v>100</v>
      </c>
      <c r="E49" s="24">
        <v>98</v>
      </c>
      <c r="F49" s="24">
        <v>102</v>
      </c>
      <c r="G49" s="24">
        <v>96</v>
      </c>
      <c r="H49" s="24">
        <v>101</v>
      </c>
      <c r="I49" s="24">
        <v>99</v>
      </c>
      <c r="J49" s="24">
        <v>103</v>
      </c>
      <c r="K49" s="24">
        <v>97</v>
      </c>
      <c r="L49" s="24">
        <v>100</v>
      </c>
      <c r="M49" s="24">
        <v>95</v>
      </c>
      <c r="N49" s="24">
        <v>104</v>
      </c>
      <c r="O49" s="24">
        <v>98</v>
      </c>
      <c r="P49" s="3">
        <f>C49*12</f>
        <v>1200</v>
      </c>
      <c r="Q49" s="3">
        <f>SUM(D49:O49)</f>
        <v>1193</v>
      </c>
      <c r="R49" s="3">
        <f t="shared" si="9"/>
        <v>-7</v>
      </c>
      <c r="S49" s="4" t="str">
        <f t="shared" si="10"/>
        <v>Under Budget</v>
      </c>
    </row>
    <row r="50" spans="1:19" ht="16" customHeight="1" x14ac:dyDescent="0.35">
      <c r="A50" s="70"/>
      <c r="B50" s="23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3">
        <f>C50*12</f>
        <v>0</v>
      </c>
      <c r="Q50" s="3">
        <f>SUM(D50:O50)</f>
        <v>0</v>
      </c>
      <c r="R50" s="3">
        <f t="shared" si="9"/>
        <v>0</v>
      </c>
      <c r="S50" s="4" t="str">
        <f t="shared" si="10"/>
        <v>On Target</v>
      </c>
    </row>
    <row r="51" spans="1:19" ht="16" customHeight="1" x14ac:dyDescent="0.35">
      <c r="A51" s="71"/>
      <c r="B51" s="23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3">
        <f>C51*12</f>
        <v>0</v>
      </c>
      <c r="Q51" s="3">
        <f>SUM(D51:O51)</f>
        <v>0</v>
      </c>
      <c r="R51" s="3">
        <f t="shared" si="9"/>
        <v>0</v>
      </c>
      <c r="S51" s="4" t="str">
        <f t="shared" si="10"/>
        <v>On Target</v>
      </c>
    </row>
    <row r="52" spans="1:19" ht="16" customHeight="1" x14ac:dyDescent="0.35">
      <c r="A52" s="25" t="s">
        <v>86</v>
      </c>
      <c r="B52" s="25"/>
      <c r="C52" s="26">
        <f t="shared" ref="C52:Q52" si="13">SUM(C47:C51)</f>
        <v>1350</v>
      </c>
      <c r="D52" s="26">
        <f t="shared" si="13"/>
        <v>1350</v>
      </c>
      <c r="E52" s="26">
        <f t="shared" si="13"/>
        <v>1323</v>
      </c>
      <c r="F52" s="26">
        <f t="shared" si="13"/>
        <v>1377</v>
      </c>
      <c r="G52" s="26">
        <f t="shared" si="13"/>
        <v>1296</v>
      </c>
      <c r="H52" s="26">
        <f t="shared" si="13"/>
        <v>1363.5</v>
      </c>
      <c r="I52" s="26">
        <f t="shared" si="13"/>
        <v>1336.5</v>
      </c>
      <c r="J52" s="26">
        <f t="shared" si="13"/>
        <v>1390.5</v>
      </c>
      <c r="K52" s="26">
        <f t="shared" si="13"/>
        <v>1309.5</v>
      </c>
      <c r="L52" s="26">
        <f t="shared" si="13"/>
        <v>1350</v>
      </c>
      <c r="M52" s="26">
        <f t="shared" si="13"/>
        <v>1282.5</v>
      </c>
      <c r="N52" s="26">
        <f t="shared" si="13"/>
        <v>1404</v>
      </c>
      <c r="O52" s="26">
        <f t="shared" si="13"/>
        <v>1323</v>
      </c>
      <c r="P52" s="5">
        <f t="shared" si="13"/>
        <v>16200</v>
      </c>
      <c r="Q52" s="5">
        <f t="shared" si="13"/>
        <v>16105.5</v>
      </c>
      <c r="R52" s="5">
        <f t="shared" si="9"/>
        <v>-94.5</v>
      </c>
      <c r="S52" s="6" t="str">
        <f t="shared" si="10"/>
        <v>Under Budget</v>
      </c>
    </row>
    <row r="53" spans="1:19" ht="16" customHeight="1" x14ac:dyDescent="0.35">
      <c r="A53" s="69" t="s">
        <v>87</v>
      </c>
      <c r="B53" s="23" t="s">
        <v>88</v>
      </c>
      <c r="C53" s="24">
        <v>80</v>
      </c>
      <c r="D53" s="24">
        <v>80</v>
      </c>
      <c r="E53" s="24">
        <v>78.400000000000006</v>
      </c>
      <c r="F53" s="24">
        <v>81.599999999999994</v>
      </c>
      <c r="G53" s="24">
        <v>76.8</v>
      </c>
      <c r="H53" s="24">
        <v>80.8</v>
      </c>
      <c r="I53" s="24">
        <v>79.2</v>
      </c>
      <c r="J53" s="24">
        <v>82.4</v>
      </c>
      <c r="K53" s="24">
        <v>77.599999999999994</v>
      </c>
      <c r="L53" s="24">
        <v>80</v>
      </c>
      <c r="M53" s="24">
        <v>76</v>
      </c>
      <c r="N53" s="24">
        <v>83.2</v>
      </c>
      <c r="O53" s="24">
        <v>78.400000000000006</v>
      </c>
      <c r="P53" s="3">
        <f>C53*12</f>
        <v>960</v>
      </c>
      <c r="Q53" s="3">
        <f>SUM(D53:O53)</f>
        <v>954.40000000000009</v>
      </c>
      <c r="R53" s="3">
        <f t="shared" si="9"/>
        <v>-5.5999999999999091</v>
      </c>
      <c r="S53" s="4" t="str">
        <f t="shared" si="10"/>
        <v>Under Budget</v>
      </c>
    </row>
    <row r="54" spans="1:19" ht="16" customHeight="1" x14ac:dyDescent="0.35">
      <c r="A54" s="70"/>
      <c r="B54" s="23" t="s">
        <v>89</v>
      </c>
      <c r="C54" s="24">
        <v>50</v>
      </c>
      <c r="D54" s="24">
        <v>50</v>
      </c>
      <c r="E54" s="24">
        <v>49</v>
      </c>
      <c r="F54" s="24">
        <v>51</v>
      </c>
      <c r="G54" s="24">
        <v>48</v>
      </c>
      <c r="H54" s="24">
        <v>50.5</v>
      </c>
      <c r="I54" s="24">
        <v>49.5</v>
      </c>
      <c r="J54" s="24">
        <v>51.5</v>
      </c>
      <c r="K54" s="24">
        <v>48.5</v>
      </c>
      <c r="L54" s="24">
        <v>50</v>
      </c>
      <c r="M54" s="24">
        <v>47.5</v>
      </c>
      <c r="N54" s="24">
        <v>52</v>
      </c>
      <c r="O54" s="24">
        <v>49</v>
      </c>
      <c r="P54" s="3">
        <f>C54*12</f>
        <v>600</v>
      </c>
      <c r="Q54" s="3">
        <f>SUM(D54:O54)</f>
        <v>596.5</v>
      </c>
      <c r="R54" s="3">
        <f t="shared" si="9"/>
        <v>-3.5</v>
      </c>
      <c r="S54" s="4" t="str">
        <f t="shared" si="10"/>
        <v>Under Budget</v>
      </c>
    </row>
    <row r="55" spans="1:19" ht="16" customHeight="1" x14ac:dyDescent="0.35">
      <c r="A55" s="70"/>
      <c r="B55" s="23" t="s">
        <v>90</v>
      </c>
      <c r="C55" s="24">
        <v>70</v>
      </c>
      <c r="D55" s="24">
        <v>70</v>
      </c>
      <c r="E55" s="24">
        <v>68.599999999999994</v>
      </c>
      <c r="F55" s="24">
        <v>71.400000000000006</v>
      </c>
      <c r="G55" s="24">
        <v>67.2</v>
      </c>
      <c r="H55" s="24">
        <v>70.7</v>
      </c>
      <c r="I55" s="24">
        <v>69.3</v>
      </c>
      <c r="J55" s="24">
        <v>72.099999999999994</v>
      </c>
      <c r="K55" s="24">
        <v>67.900000000000006</v>
      </c>
      <c r="L55" s="24">
        <v>70</v>
      </c>
      <c r="M55" s="24">
        <v>66.5</v>
      </c>
      <c r="N55" s="24">
        <v>72.8</v>
      </c>
      <c r="O55" s="24">
        <v>68.599999999999994</v>
      </c>
      <c r="P55" s="3">
        <f>C55*12</f>
        <v>840</v>
      </c>
      <c r="Q55" s="3">
        <f>SUM(D55:O55)</f>
        <v>835.09999999999991</v>
      </c>
      <c r="R55" s="3">
        <f t="shared" si="9"/>
        <v>-4.9000000000000909</v>
      </c>
      <c r="S55" s="4" t="str">
        <f t="shared" si="10"/>
        <v>Under Budget</v>
      </c>
    </row>
    <row r="56" spans="1:19" ht="16" customHeight="1" x14ac:dyDescent="0.35">
      <c r="A56" s="70"/>
      <c r="B56" s="23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3">
        <f>C56*12</f>
        <v>0</v>
      </c>
      <c r="Q56" s="3">
        <f>SUM(D56:O56)</f>
        <v>0</v>
      </c>
      <c r="R56" s="3">
        <f t="shared" si="9"/>
        <v>0</v>
      </c>
      <c r="S56" s="4" t="str">
        <f t="shared" si="10"/>
        <v>On Target</v>
      </c>
    </row>
    <row r="57" spans="1:19" ht="16" customHeight="1" x14ac:dyDescent="0.35">
      <c r="A57" s="71"/>
      <c r="B57" s="23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3">
        <f>C57*12</f>
        <v>0</v>
      </c>
      <c r="Q57" s="3">
        <f>SUM(D57:O57)</f>
        <v>0</v>
      </c>
      <c r="R57" s="3">
        <f t="shared" si="9"/>
        <v>0</v>
      </c>
      <c r="S57" s="4" t="str">
        <f t="shared" si="10"/>
        <v>On Target</v>
      </c>
    </row>
    <row r="58" spans="1:19" ht="16" customHeight="1" x14ac:dyDescent="0.35">
      <c r="A58" s="25" t="s">
        <v>91</v>
      </c>
      <c r="B58" s="25"/>
      <c r="C58" s="26">
        <f t="shared" ref="C58:Q58" si="14">SUM(C53:C57)</f>
        <v>200</v>
      </c>
      <c r="D58" s="26">
        <f t="shared" si="14"/>
        <v>200</v>
      </c>
      <c r="E58" s="26">
        <f t="shared" si="14"/>
        <v>196</v>
      </c>
      <c r="F58" s="26">
        <f t="shared" si="14"/>
        <v>204</v>
      </c>
      <c r="G58" s="26">
        <f t="shared" si="14"/>
        <v>192</v>
      </c>
      <c r="H58" s="26">
        <f t="shared" si="14"/>
        <v>202</v>
      </c>
      <c r="I58" s="26">
        <f t="shared" si="14"/>
        <v>198</v>
      </c>
      <c r="J58" s="26">
        <f t="shared" si="14"/>
        <v>206</v>
      </c>
      <c r="K58" s="26">
        <f t="shared" si="14"/>
        <v>194</v>
      </c>
      <c r="L58" s="26">
        <f t="shared" si="14"/>
        <v>200</v>
      </c>
      <c r="M58" s="26">
        <f t="shared" si="14"/>
        <v>190</v>
      </c>
      <c r="N58" s="26">
        <f t="shared" si="14"/>
        <v>208</v>
      </c>
      <c r="O58" s="26">
        <f t="shared" si="14"/>
        <v>196</v>
      </c>
      <c r="P58" s="5">
        <f t="shared" si="14"/>
        <v>2400</v>
      </c>
      <c r="Q58" s="5">
        <f t="shared" si="14"/>
        <v>2386</v>
      </c>
      <c r="R58" s="5">
        <f t="shared" si="9"/>
        <v>-14</v>
      </c>
      <c r="S58" s="6" t="str">
        <f t="shared" si="10"/>
        <v>Under Budget</v>
      </c>
    </row>
    <row r="59" spans="1:19" ht="16" customHeight="1" x14ac:dyDescent="0.35"/>
    <row r="60" spans="1:19" ht="16" customHeight="1" x14ac:dyDescent="0.35">
      <c r="A60" s="27" t="s">
        <v>92</v>
      </c>
      <c r="B60" s="27"/>
      <c r="C60" s="28">
        <f t="shared" ref="C60:Q60" si="15">SUM(C10,C16,C22,C28,C34,C40,C46,C52,C58)</f>
        <v>6270</v>
      </c>
      <c r="D60" s="28">
        <f t="shared" si="15"/>
        <v>6270</v>
      </c>
      <c r="E60" s="28">
        <f t="shared" si="15"/>
        <v>6144.5999999999995</v>
      </c>
      <c r="F60" s="28">
        <f t="shared" si="15"/>
        <v>6395.4000000000005</v>
      </c>
      <c r="G60" s="28">
        <f t="shared" si="15"/>
        <v>6019.2</v>
      </c>
      <c r="H60" s="28">
        <f t="shared" si="15"/>
        <v>6332.7</v>
      </c>
      <c r="I60" s="28">
        <f t="shared" si="15"/>
        <v>6207.3</v>
      </c>
      <c r="J60" s="28">
        <f t="shared" si="15"/>
        <v>6458.0999999999995</v>
      </c>
      <c r="K60" s="28">
        <f t="shared" si="15"/>
        <v>6081.9000000000005</v>
      </c>
      <c r="L60" s="28">
        <f t="shared" si="15"/>
        <v>6270</v>
      </c>
      <c r="M60" s="28">
        <f t="shared" si="15"/>
        <v>5956.5</v>
      </c>
      <c r="N60" s="28">
        <f t="shared" si="15"/>
        <v>6520.8</v>
      </c>
      <c r="O60" s="28">
        <f t="shared" si="15"/>
        <v>6144.5999999999995</v>
      </c>
      <c r="P60" s="7">
        <f t="shared" si="15"/>
        <v>75240</v>
      </c>
      <c r="Q60" s="7">
        <f t="shared" si="15"/>
        <v>74801.099999999991</v>
      </c>
      <c r="R60" s="7">
        <f>Q60-P60</f>
        <v>-438.90000000000873</v>
      </c>
      <c r="S60" s="8" t="str">
        <f>IF(R60&gt;0,"Over Budget",IF(R60&lt;0,"Under Budget","On Target"))</f>
        <v>Under Budget</v>
      </c>
    </row>
    <row r="61" spans="1:19" ht="16" customHeight="1" x14ac:dyDescent="0.35">
      <c r="A61" s="21" t="s">
        <v>93</v>
      </c>
      <c r="B61" s="21"/>
      <c r="C61" s="29">
        <f>TotalMonthlyIncome</f>
        <v>6854</v>
      </c>
      <c r="D61" s="29">
        <f t="shared" ref="D61:O61" si="16">D4</f>
        <v>6854</v>
      </c>
      <c r="E61" s="29">
        <f t="shared" si="16"/>
        <v>6854</v>
      </c>
      <c r="F61" s="29">
        <f t="shared" si="16"/>
        <v>6854</v>
      </c>
      <c r="G61" s="29">
        <f t="shared" si="16"/>
        <v>6854</v>
      </c>
      <c r="H61" s="29">
        <f t="shared" si="16"/>
        <v>6854</v>
      </c>
      <c r="I61" s="29">
        <f t="shared" si="16"/>
        <v>6854</v>
      </c>
      <c r="J61" s="29">
        <f t="shared" si="16"/>
        <v>6854</v>
      </c>
      <c r="K61" s="29">
        <f t="shared" si="16"/>
        <v>6854</v>
      </c>
      <c r="L61" s="29">
        <f t="shared" si="16"/>
        <v>6854</v>
      </c>
      <c r="M61" s="29">
        <f t="shared" si="16"/>
        <v>6854</v>
      </c>
      <c r="N61" s="29">
        <f t="shared" si="16"/>
        <v>6854</v>
      </c>
      <c r="O61" s="29">
        <f t="shared" si="16"/>
        <v>6854</v>
      </c>
      <c r="P61" s="9">
        <f>TotalMonthlyIncome*12</f>
        <v>82248</v>
      </c>
      <c r="Q61" s="9">
        <f>SUM(D61:O61)</f>
        <v>82248</v>
      </c>
      <c r="R61" s="9">
        <f>Q61-P61</f>
        <v>0</v>
      </c>
      <c r="S61" s="1" t="str">
        <f>IF(R61=0,"Fixed Income","Check")</f>
        <v>Fixed Income</v>
      </c>
    </row>
    <row r="62" spans="1:19" ht="16" customHeight="1" x14ac:dyDescent="0.35">
      <c r="A62" s="25" t="s">
        <v>94</v>
      </c>
      <c r="B62" s="25"/>
      <c r="C62" s="26">
        <f t="shared" ref="C62:Q62" si="17">C61-C60</f>
        <v>584</v>
      </c>
      <c r="D62" s="26">
        <f t="shared" si="17"/>
        <v>584</v>
      </c>
      <c r="E62" s="26">
        <f t="shared" si="17"/>
        <v>709.40000000000055</v>
      </c>
      <c r="F62" s="26">
        <f t="shared" si="17"/>
        <v>458.59999999999945</v>
      </c>
      <c r="G62" s="26">
        <f t="shared" si="17"/>
        <v>834.80000000000018</v>
      </c>
      <c r="H62" s="26">
        <f t="shared" si="17"/>
        <v>521.30000000000018</v>
      </c>
      <c r="I62" s="26">
        <f t="shared" si="17"/>
        <v>646.69999999999982</v>
      </c>
      <c r="J62" s="26">
        <f t="shared" si="17"/>
        <v>395.90000000000055</v>
      </c>
      <c r="K62" s="26">
        <f t="shared" si="17"/>
        <v>772.09999999999945</v>
      </c>
      <c r="L62" s="26">
        <f t="shared" si="17"/>
        <v>584</v>
      </c>
      <c r="M62" s="26">
        <f t="shared" si="17"/>
        <v>897.5</v>
      </c>
      <c r="N62" s="26">
        <f t="shared" si="17"/>
        <v>333.19999999999982</v>
      </c>
      <c r="O62" s="26">
        <f t="shared" si="17"/>
        <v>709.40000000000055</v>
      </c>
      <c r="P62" s="5">
        <f t="shared" si="17"/>
        <v>7008</v>
      </c>
      <c r="Q62" s="5">
        <f t="shared" si="17"/>
        <v>7446.9000000000087</v>
      </c>
      <c r="R62" s="5">
        <f>Q62-P62</f>
        <v>438.90000000000873</v>
      </c>
      <c r="S62" s="6" t="str">
        <f>IF(Q62&gt;=0,"Positive","Negative")</f>
        <v>Positive</v>
      </c>
    </row>
  </sheetData>
  <mergeCells count="12">
    <mergeCell ref="A53:A57"/>
    <mergeCell ref="A5:A9"/>
    <mergeCell ref="A29:A33"/>
    <mergeCell ref="A35:A39"/>
    <mergeCell ref="A1:S1"/>
    <mergeCell ref="A41:A45"/>
    <mergeCell ref="A11:A15"/>
    <mergeCell ref="A47:A51"/>
    <mergeCell ref="A23:A27"/>
    <mergeCell ref="A2:S2"/>
    <mergeCell ref="A4:B4"/>
    <mergeCell ref="A17:A21"/>
  </mergeCells>
  <pageMargins left="0.75" right="0.75" top="1" bottom="1" header="0.5" footer="0.5"/>
  <pageSetup fitToHeight="0"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1B2A4A"/>
  </sheetPr>
  <dimension ref="A1:O32"/>
  <sheetViews>
    <sheetView showGridLines="0" zoomScale="90" zoomScaleNormal="90" workbookViewId="0">
      <pane ySplit="3" topLeftCell="A4" activePane="bottomLeft" state="frozen"/>
      <selection pane="bottomLeft" activeCell="N18" sqref="N18"/>
    </sheetView>
  </sheetViews>
  <sheetFormatPr defaultRowHeight="14.5" x14ac:dyDescent="0.35"/>
  <cols>
    <col min="1" max="1" width="17.36328125" customWidth="1"/>
    <col min="2" max="13" width="13" customWidth="1"/>
    <col min="14" max="14" width="12" customWidth="1"/>
    <col min="15" max="15" width="13" customWidth="1"/>
  </cols>
  <sheetData>
    <row r="1" spans="1:15" ht="36" customHeight="1" x14ac:dyDescent="0.35">
      <c r="A1" s="57" t="s">
        <v>154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9"/>
      <c r="N1" s="30" t="s">
        <v>26</v>
      </c>
      <c r="O1" s="31" t="s">
        <v>95</v>
      </c>
    </row>
    <row r="2" spans="1:15" ht="28" customHeight="1" x14ac:dyDescent="0.35">
      <c r="A2" s="86" t="s">
        <v>7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8"/>
      <c r="N2" s="30" t="s">
        <v>96</v>
      </c>
      <c r="O2" s="31">
        <f>SUM('Monthly Budget'!D61:O61)</f>
        <v>82248</v>
      </c>
    </row>
    <row r="3" spans="1:15" ht="20.149999999999999" customHeight="1" x14ac:dyDescent="0.35">
      <c r="A3" s="74" t="s">
        <v>97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1"/>
      <c r="N3" s="30" t="s">
        <v>98</v>
      </c>
      <c r="O3" s="31">
        <f>SUM('Monthly Budget'!D60:O60)</f>
        <v>74801.100000000006</v>
      </c>
    </row>
    <row r="4" spans="1:15" ht="18" customHeight="1" x14ac:dyDescent="0.35">
      <c r="A4" s="69" t="s">
        <v>99</v>
      </c>
      <c r="B4" s="58"/>
      <c r="C4" s="59"/>
      <c r="D4" s="69" t="s">
        <v>100</v>
      </c>
      <c r="E4" s="58"/>
      <c r="F4" s="59"/>
      <c r="G4" s="69" t="s">
        <v>101</v>
      </c>
      <c r="H4" s="58"/>
      <c r="I4" s="59"/>
      <c r="J4" s="69" t="s">
        <v>102</v>
      </c>
      <c r="K4" s="58"/>
      <c r="L4" s="59"/>
      <c r="N4" s="30" t="s">
        <v>103</v>
      </c>
      <c r="O4" s="31" t="s">
        <v>104</v>
      </c>
    </row>
    <row r="5" spans="1:15" ht="18" customHeight="1" x14ac:dyDescent="0.35">
      <c r="A5" s="80"/>
      <c r="B5" s="53"/>
      <c r="C5" s="81"/>
      <c r="D5" s="80"/>
      <c r="E5" s="53"/>
      <c r="F5" s="81"/>
      <c r="G5" s="80"/>
      <c r="H5" s="53"/>
      <c r="I5" s="81"/>
      <c r="J5" s="80"/>
      <c r="K5" s="53"/>
      <c r="L5" s="81"/>
      <c r="N5" s="30" t="s">
        <v>29</v>
      </c>
      <c r="O5" s="31">
        <f>'Monthly Budget'!D62</f>
        <v>584</v>
      </c>
    </row>
    <row r="6" spans="1:15" ht="22" customHeight="1" x14ac:dyDescent="0.35">
      <c r="A6" s="88">
        <f>SUM('Monthly Budget'!D61:O61)</f>
        <v>82248</v>
      </c>
      <c r="B6" s="58"/>
      <c r="C6" s="59"/>
      <c r="D6" s="90">
        <f>SUM('Monthly Budget'!D60:O60)</f>
        <v>74801.100000000006</v>
      </c>
      <c r="E6" s="58"/>
      <c r="F6" s="59"/>
      <c r="G6" s="89">
        <f>SUM('Monthly Budget'!D62:O62)</f>
        <v>7446.9000000000005</v>
      </c>
      <c r="H6" s="58"/>
      <c r="I6" s="59"/>
      <c r="J6" s="91">
        <f>IFERROR(SUM('Monthly Budget'!D62:O62)/SUM('Monthly Budget'!D61:O61),"—")</f>
        <v>9.0542019258826975E-2</v>
      </c>
      <c r="K6" s="58"/>
      <c r="L6" s="59"/>
      <c r="N6" s="30" t="s">
        <v>30</v>
      </c>
      <c r="O6" s="31">
        <f>'Monthly Budget'!E62</f>
        <v>709.40000000000055</v>
      </c>
    </row>
    <row r="7" spans="1:15" ht="22" customHeight="1" x14ac:dyDescent="0.35">
      <c r="A7" s="80"/>
      <c r="B7" s="53"/>
      <c r="C7" s="81"/>
      <c r="D7" s="80"/>
      <c r="E7" s="53"/>
      <c r="F7" s="81"/>
      <c r="G7" s="80"/>
      <c r="H7" s="53"/>
      <c r="I7" s="81"/>
      <c r="J7" s="80"/>
      <c r="K7" s="53"/>
      <c r="L7" s="81"/>
      <c r="N7" s="30" t="s">
        <v>31</v>
      </c>
      <c r="O7" s="31">
        <f>'Monthly Budget'!F62</f>
        <v>458.59999999999945</v>
      </c>
    </row>
    <row r="8" spans="1:15" ht="18" customHeight="1" x14ac:dyDescent="0.35">
      <c r="N8" s="30" t="s">
        <v>32</v>
      </c>
      <c r="O8" s="31">
        <f>'Monthly Budget'!G62</f>
        <v>834.80000000000018</v>
      </c>
    </row>
    <row r="9" spans="1:15" ht="18" customHeight="1" x14ac:dyDescent="0.35">
      <c r="N9" s="30" t="s">
        <v>33</v>
      </c>
      <c r="O9" s="31">
        <f>'Monthly Budget'!H62</f>
        <v>521.30000000000018</v>
      </c>
    </row>
    <row r="10" spans="1:15" ht="18" customHeight="1" x14ac:dyDescent="0.35">
      <c r="N10" s="30" t="s">
        <v>34</v>
      </c>
      <c r="O10" s="31">
        <f>'Monthly Budget'!I62</f>
        <v>646.69999999999982</v>
      </c>
    </row>
    <row r="11" spans="1:15" ht="18" customHeight="1" x14ac:dyDescent="0.35">
      <c r="N11" s="30" t="s">
        <v>35</v>
      </c>
      <c r="O11" s="31">
        <f>'Monthly Budget'!J62</f>
        <v>395.90000000000055</v>
      </c>
    </row>
    <row r="12" spans="1:15" ht="18" customHeight="1" x14ac:dyDescent="0.35">
      <c r="N12" s="30" t="s">
        <v>36</v>
      </c>
      <c r="O12" s="31">
        <f>'Monthly Budget'!K62</f>
        <v>772.09999999999945</v>
      </c>
    </row>
    <row r="13" spans="1:15" ht="18" customHeight="1" x14ac:dyDescent="0.35">
      <c r="N13" s="30" t="s">
        <v>37</v>
      </c>
      <c r="O13" s="31">
        <f>'Monthly Budget'!L62</f>
        <v>584</v>
      </c>
    </row>
    <row r="14" spans="1:15" ht="18" customHeight="1" x14ac:dyDescent="0.35">
      <c r="N14" s="30" t="s">
        <v>38</v>
      </c>
      <c r="O14" s="31">
        <f>'Monthly Budget'!M62</f>
        <v>897.5</v>
      </c>
    </row>
    <row r="15" spans="1:15" ht="18" customHeight="1" x14ac:dyDescent="0.35">
      <c r="N15" s="30" t="s">
        <v>39</v>
      </c>
      <c r="O15" s="31">
        <f>'Monthly Budget'!N62</f>
        <v>333.19999999999982</v>
      </c>
    </row>
    <row r="16" spans="1:15" ht="18" customHeight="1" x14ac:dyDescent="0.35">
      <c r="N16" s="30" t="s">
        <v>40</v>
      </c>
      <c r="O16" s="31">
        <f>'Monthly Budget'!O62</f>
        <v>709.40000000000055</v>
      </c>
    </row>
    <row r="17" spans="1:12" ht="18" customHeight="1" x14ac:dyDescent="0.35"/>
    <row r="18" spans="1:12" ht="18" customHeight="1" x14ac:dyDescent="0.35"/>
    <row r="19" spans="1:12" ht="18" customHeight="1" x14ac:dyDescent="0.35"/>
    <row r="20" spans="1:12" ht="18" customHeight="1" x14ac:dyDescent="0.35"/>
    <row r="21" spans="1:12" ht="18" customHeight="1" x14ac:dyDescent="0.35"/>
    <row r="22" spans="1:12" ht="18" customHeight="1" x14ac:dyDescent="0.35"/>
    <row r="23" spans="1:12" ht="18" customHeight="1" x14ac:dyDescent="0.35"/>
    <row r="24" spans="1:12" ht="18" customHeight="1" x14ac:dyDescent="0.35"/>
    <row r="25" spans="1:12" ht="18" customHeight="1" x14ac:dyDescent="0.35"/>
    <row r="26" spans="1:12" ht="18" customHeight="1" x14ac:dyDescent="0.35"/>
    <row r="27" spans="1:12" ht="22" customHeight="1" x14ac:dyDescent="0.35">
      <c r="A27" s="56" t="s">
        <v>105</v>
      </c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1"/>
    </row>
    <row r="28" spans="1:12" ht="18" customHeight="1" x14ac:dyDescent="0.35">
      <c r="A28" s="20" t="s">
        <v>106</v>
      </c>
      <c r="B28" s="75" t="s">
        <v>107</v>
      </c>
      <c r="C28" s="51"/>
      <c r="D28" s="75" t="s">
        <v>108</v>
      </c>
      <c r="E28" s="51"/>
      <c r="F28" s="75" t="s">
        <v>109</v>
      </c>
      <c r="G28" s="51"/>
      <c r="H28" s="75" t="s">
        <v>110</v>
      </c>
      <c r="I28" s="50"/>
      <c r="J28" s="50"/>
      <c r="K28" s="50"/>
      <c r="L28" s="51"/>
    </row>
    <row r="29" spans="1:12" ht="18" customHeight="1" x14ac:dyDescent="0.35">
      <c r="A29" s="32" t="s">
        <v>111</v>
      </c>
      <c r="B29" s="77">
        <v>5000</v>
      </c>
      <c r="C29" s="62"/>
      <c r="D29" s="77">
        <v>1250</v>
      </c>
      <c r="E29" s="62"/>
      <c r="F29" s="82">
        <f>IFERROR(D29/B29,0)</f>
        <v>0.25</v>
      </c>
      <c r="G29" s="51"/>
      <c r="H29" s="76" t="str">
        <f>IFERROR(REPT("█", ROUND(D29/B29*20,0)) &amp; REPT("░", 20-ROUND(D29/B29*20,0)),"░░░░░░░░░░░░░░░░░░░░")</f>
        <v>█████░░░░░░░░░░░░░░░</v>
      </c>
      <c r="I29" s="50"/>
      <c r="J29" s="50"/>
      <c r="K29" s="50"/>
      <c r="L29" s="51"/>
    </row>
    <row r="30" spans="1:12" ht="18" customHeight="1" x14ac:dyDescent="0.35">
      <c r="A30" s="34" t="s">
        <v>112</v>
      </c>
      <c r="B30" s="83">
        <v>1800</v>
      </c>
      <c r="C30" s="62"/>
      <c r="D30" s="83">
        <v>600</v>
      </c>
      <c r="E30" s="62"/>
      <c r="F30" s="87">
        <f>IFERROR(D30/B30,0)</f>
        <v>0.33333333333333331</v>
      </c>
      <c r="G30" s="51"/>
      <c r="H30" s="84" t="str">
        <f>IFERROR(REPT("█", ROUND(D30/B30*20,0)) &amp; REPT("░", 20-ROUND(D30/B30*20,0)),"░░░░░░░░░░░░░░░░░░░░")</f>
        <v>███████░░░░░░░░░░░░░</v>
      </c>
      <c r="I30" s="50"/>
      <c r="J30" s="50"/>
      <c r="K30" s="50"/>
      <c r="L30" s="51"/>
    </row>
    <row r="31" spans="1:12" ht="18" customHeight="1" x14ac:dyDescent="0.35">
      <c r="A31" s="32" t="s">
        <v>113</v>
      </c>
      <c r="B31" s="77">
        <v>2500</v>
      </c>
      <c r="C31" s="62"/>
      <c r="D31" s="77">
        <v>400</v>
      </c>
      <c r="E31" s="62"/>
      <c r="F31" s="82">
        <f>IFERROR(D31/B31,0)</f>
        <v>0.16</v>
      </c>
      <c r="G31" s="51"/>
      <c r="H31" s="76" t="str">
        <f>IFERROR(REPT("█", ROUND(D31/B31*20,0)) &amp; REPT("░", 20-ROUND(D31/B31*20,0)),"░░░░░░░░░░░░░░░░░░░░")</f>
        <v>███░░░░░░░░░░░░░░░░░</v>
      </c>
      <c r="I31" s="50"/>
      <c r="J31" s="50"/>
      <c r="K31" s="50"/>
      <c r="L31" s="51"/>
    </row>
    <row r="32" spans="1:12" ht="18" customHeight="1" x14ac:dyDescent="0.35">
      <c r="A32" s="32" t="s">
        <v>114</v>
      </c>
      <c r="B32" s="77">
        <v>1200</v>
      </c>
      <c r="C32" s="85"/>
      <c r="D32" s="77">
        <v>300</v>
      </c>
      <c r="E32" s="85"/>
      <c r="F32" s="82">
        <f>IFERROR(D32/B32,0)</f>
        <v>0.25</v>
      </c>
      <c r="G32" s="79"/>
      <c r="H32" s="76" t="str">
        <f>IFERROR(REPT("█", ROUND(D32/B32*20,0)) &amp; REPT("░", 20-ROUND(D32/B32*20,0)),"░░░░░░░░░░░░░░░░░░░░")</f>
        <v>█████░░░░░░░░░░░░░░░</v>
      </c>
      <c r="I32" s="78"/>
      <c r="J32" s="78"/>
      <c r="K32" s="78"/>
      <c r="L32" s="79"/>
    </row>
  </sheetData>
  <mergeCells count="32">
    <mergeCell ref="A1:L1"/>
    <mergeCell ref="H30:L30"/>
    <mergeCell ref="B29:C29"/>
    <mergeCell ref="B32:C32"/>
    <mergeCell ref="D32:E32"/>
    <mergeCell ref="A2:L2"/>
    <mergeCell ref="F30:G30"/>
    <mergeCell ref="D29:E29"/>
    <mergeCell ref="F29:G29"/>
    <mergeCell ref="A6:C7"/>
    <mergeCell ref="G6:I7"/>
    <mergeCell ref="H29:L29"/>
    <mergeCell ref="F28:G28"/>
    <mergeCell ref="D6:F7"/>
    <mergeCell ref="A27:L27"/>
    <mergeCell ref="J6:L7"/>
    <mergeCell ref="A3:L3"/>
    <mergeCell ref="H28:L28"/>
    <mergeCell ref="H31:L31"/>
    <mergeCell ref="B31:C31"/>
    <mergeCell ref="H32:L32"/>
    <mergeCell ref="D4:F5"/>
    <mergeCell ref="D31:E31"/>
    <mergeCell ref="F31:G31"/>
    <mergeCell ref="J4:L5"/>
    <mergeCell ref="F32:G32"/>
    <mergeCell ref="B30:C30"/>
    <mergeCell ref="D30:E30"/>
    <mergeCell ref="A4:C5"/>
    <mergeCell ref="G4:I5"/>
    <mergeCell ref="B28:C28"/>
    <mergeCell ref="D28:E28"/>
  </mergeCells>
  <conditionalFormatting sqref="F29:G32">
    <cfRule type="expression" dxfId="5" priority="1" stopIfTrue="1">
      <formula>F29&gt;=1</formula>
    </cfRule>
    <cfRule type="expression" dxfId="4" priority="2" stopIfTrue="1">
      <formula>AND(F29&gt;=0.5,F29&lt;1)</formula>
    </cfRule>
    <cfRule type="expression" dxfId="3" priority="3" stopIfTrue="1">
      <formula>AND(F29&lt;0.5,F29&lt;&gt;"")</formula>
    </cfRule>
  </conditionalFormatting>
  <pageMargins left="0.75" right="0.75" top="1" bottom="1" header="0.5" footer="0.5"/>
  <pageSetup fitToHeight="0"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52B788"/>
  </sheetPr>
  <dimension ref="A1:N40"/>
  <sheetViews>
    <sheetView showGridLines="0" tabSelected="1" zoomScale="80" zoomScaleNormal="80" workbookViewId="0">
      <pane xSplit="1" ySplit="3" topLeftCell="B4" activePane="bottomRight" state="frozen"/>
      <selection pane="topRight"/>
      <selection pane="bottomLeft"/>
      <selection pane="bottomRight" activeCell="Q5" sqref="Q5"/>
    </sheetView>
  </sheetViews>
  <sheetFormatPr defaultRowHeight="14.5" x14ac:dyDescent="0.35"/>
  <cols>
    <col min="1" max="1" width="28.81640625" bestFit="1" customWidth="1"/>
    <col min="2" max="13" width="13" customWidth="1"/>
    <col min="14" max="14" width="8" customWidth="1"/>
    <col min="15" max="16" width="13" customWidth="1"/>
  </cols>
  <sheetData>
    <row r="1" spans="1:14" ht="36" customHeight="1" x14ac:dyDescent="0.35">
      <c r="A1" s="57" t="s">
        <v>154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9"/>
    </row>
    <row r="2" spans="1:14" ht="28" customHeight="1" x14ac:dyDescent="0.35">
      <c r="A2" s="92" t="s">
        <v>115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8"/>
    </row>
    <row r="3" spans="1:14" ht="18" customHeight="1" x14ac:dyDescent="0.35">
      <c r="A3" s="20" t="s">
        <v>26</v>
      </c>
      <c r="B3" s="20" t="s">
        <v>29</v>
      </c>
      <c r="C3" s="20" t="s">
        <v>30</v>
      </c>
      <c r="D3" s="20" t="s">
        <v>31</v>
      </c>
      <c r="E3" s="20" t="s">
        <v>32</v>
      </c>
      <c r="F3" s="20" t="s">
        <v>33</v>
      </c>
      <c r="G3" s="20" t="s">
        <v>34</v>
      </c>
      <c r="H3" s="20" t="s">
        <v>35</v>
      </c>
      <c r="I3" s="20" t="s">
        <v>36</v>
      </c>
      <c r="J3" s="20" t="s">
        <v>37</v>
      </c>
      <c r="K3" s="20" t="s">
        <v>38</v>
      </c>
      <c r="L3" s="20" t="s">
        <v>39</v>
      </c>
      <c r="M3" s="20" t="s">
        <v>40</v>
      </c>
    </row>
    <row r="4" spans="1:14" ht="22" customHeight="1" x14ac:dyDescent="0.35">
      <c r="A4" s="56" t="s">
        <v>116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1"/>
    </row>
    <row r="5" spans="1:14" ht="16" customHeight="1" x14ac:dyDescent="0.35">
      <c r="A5" s="32" t="s">
        <v>117</v>
      </c>
      <c r="B5" s="33">
        <v>2500</v>
      </c>
      <c r="C5" s="33">
        <v>2700</v>
      </c>
      <c r="D5" s="33">
        <v>2900</v>
      </c>
      <c r="E5" s="33">
        <v>3100</v>
      </c>
      <c r="F5" s="33">
        <v>3300</v>
      </c>
      <c r="G5" s="33">
        <v>3500</v>
      </c>
      <c r="H5" s="33">
        <v>3700</v>
      </c>
      <c r="I5" s="33">
        <v>3900</v>
      </c>
      <c r="J5" s="33">
        <v>4100</v>
      </c>
      <c r="K5" s="33">
        <v>4300</v>
      </c>
      <c r="L5" s="33">
        <v>4500</v>
      </c>
      <c r="M5" s="33">
        <v>4700</v>
      </c>
    </row>
    <row r="6" spans="1:14" ht="16" customHeight="1" x14ac:dyDescent="0.35">
      <c r="A6" s="32" t="s">
        <v>118</v>
      </c>
      <c r="B6" s="24">
        <v>1800</v>
      </c>
      <c r="C6" s="24">
        <v>1800</v>
      </c>
      <c r="D6" s="24">
        <v>1800</v>
      </c>
      <c r="E6" s="24">
        <v>1800</v>
      </c>
      <c r="F6" s="24">
        <v>1800</v>
      </c>
      <c r="G6" s="24">
        <v>1800</v>
      </c>
      <c r="H6" s="24">
        <v>1800</v>
      </c>
      <c r="I6" s="24">
        <v>1800</v>
      </c>
      <c r="J6" s="24">
        <v>1800</v>
      </c>
      <c r="K6" s="24">
        <v>1800</v>
      </c>
      <c r="L6" s="24">
        <v>1800</v>
      </c>
      <c r="M6" s="24">
        <v>1800</v>
      </c>
    </row>
    <row r="7" spans="1:14" ht="16" customHeight="1" x14ac:dyDescent="0.35">
      <c r="A7" s="32" t="s">
        <v>119</v>
      </c>
      <c r="B7" s="33">
        <v>15000</v>
      </c>
      <c r="C7" s="33">
        <v>15500</v>
      </c>
      <c r="D7" s="33">
        <v>16050</v>
      </c>
      <c r="E7" s="33">
        <v>16600</v>
      </c>
      <c r="F7" s="33">
        <v>17150</v>
      </c>
      <c r="G7" s="33">
        <v>17700</v>
      </c>
      <c r="H7" s="33">
        <v>18250</v>
      </c>
      <c r="I7" s="33">
        <v>18800</v>
      </c>
      <c r="J7" s="33">
        <v>19350</v>
      </c>
      <c r="K7" s="33">
        <v>19900</v>
      </c>
      <c r="L7" s="33">
        <v>20450</v>
      </c>
      <c r="M7" s="33">
        <v>21000</v>
      </c>
    </row>
    <row r="8" spans="1:14" ht="16" customHeight="1" x14ac:dyDescent="0.35">
      <c r="A8" s="32" t="s">
        <v>120</v>
      </c>
      <c r="B8" s="24">
        <v>22000</v>
      </c>
      <c r="C8" s="24">
        <v>22550</v>
      </c>
      <c r="D8" s="24">
        <v>23100</v>
      </c>
      <c r="E8" s="24">
        <v>23650</v>
      </c>
      <c r="F8" s="24">
        <v>24200</v>
      </c>
      <c r="G8" s="24">
        <v>24750</v>
      </c>
      <c r="H8" s="24">
        <v>25300</v>
      </c>
      <c r="I8" s="24">
        <v>25850</v>
      </c>
      <c r="J8" s="24">
        <v>26400</v>
      </c>
      <c r="K8" s="24">
        <v>26950</v>
      </c>
      <c r="L8" s="24">
        <v>27500</v>
      </c>
      <c r="M8" s="24">
        <v>28050</v>
      </c>
    </row>
    <row r="9" spans="1:14" ht="16" customHeight="1" x14ac:dyDescent="0.35">
      <c r="A9" s="32" t="s">
        <v>121</v>
      </c>
      <c r="B9" s="33">
        <v>0</v>
      </c>
      <c r="C9" s="33">
        <v>0</v>
      </c>
      <c r="D9" s="33">
        <v>0</v>
      </c>
      <c r="E9" s="33">
        <v>0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  <c r="L9" s="33">
        <v>0</v>
      </c>
      <c r="M9" s="33">
        <v>0</v>
      </c>
    </row>
    <row r="10" spans="1:14" ht="16" customHeight="1" x14ac:dyDescent="0.35">
      <c r="A10" s="32" t="s">
        <v>122</v>
      </c>
      <c r="B10" s="24">
        <v>500</v>
      </c>
      <c r="C10" s="24">
        <v>500</v>
      </c>
      <c r="D10" s="24">
        <v>500</v>
      </c>
      <c r="E10" s="24">
        <v>500</v>
      </c>
      <c r="F10" s="24">
        <v>500</v>
      </c>
      <c r="G10" s="24">
        <v>500</v>
      </c>
      <c r="H10" s="24">
        <v>500</v>
      </c>
      <c r="I10" s="24">
        <v>500</v>
      </c>
      <c r="J10" s="24">
        <v>500</v>
      </c>
      <c r="K10" s="24">
        <v>500</v>
      </c>
      <c r="L10" s="24">
        <v>500</v>
      </c>
      <c r="M10" s="24">
        <v>500</v>
      </c>
    </row>
    <row r="11" spans="1:14" ht="16" customHeight="1" x14ac:dyDescent="0.35">
      <c r="A11" s="25" t="s">
        <v>123</v>
      </c>
      <c r="B11" s="26">
        <f t="shared" ref="B11:M11" si="0">SUM(B5:B10)</f>
        <v>41800</v>
      </c>
      <c r="C11" s="26">
        <f t="shared" si="0"/>
        <v>43050</v>
      </c>
      <c r="D11" s="26">
        <f t="shared" si="0"/>
        <v>44350</v>
      </c>
      <c r="E11" s="26">
        <f t="shared" si="0"/>
        <v>45650</v>
      </c>
      <c r="F11" s="26">
        <f t="shared" si="0"/>
        <v>46950</v>
      </c>
      <c r="G11" s="26">
        <f t="shared" si="0"/>
        <v>48250</v>
      </c>
      <c r="H11" s="26">
        <f t="shared" si="0"/>
        <v>49550</v>
      </c>
      <c r="I11" s="26">
        <f t="shared" si="0"/>
        <v>50850</v>
      </c>
      <c r="J11" s="26">
        <f t="shared" si="0"/>
        <v>52150</v>
      </c>
      <c r="K11" s="26">
        <f t="shared" si="0"/>
        <v>53450</v>
      </c>
      <c r="L11" s="26">
        <f t="shared" si="0"/>
        <v>54750</v>
      </c>
      <c r="M11" s="26">
        <f t="shared" si="0"/>
        <v>56050</v>
      </c>
      <c r="N11" s="35"/>
    </row>
    <row r="12" spans="1:14" ht="7.5" customHeight="1" x14ac:dyDescent="0.35"/>
    <row r="13" spans="1:14" ht="22" customHeight="1" x14ac:dyDescent="0.35">
      <c r="A13" s="56" t="s">
        <v>124</v>
      </c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1"/>
    </row>
    <row r="14" spans="1:14" ht="16" customHeight="1" x14ac:dyDescent="0.35">
      <c r="A14" s="32" t="s">
        <v>125</v>
      </c>
      <c r="B14" s="33">
        <v>3500</v>
      </c>
      <c r="C14" s="33">
        <v>3250</v>
      </c>
      <c r="D14" s="33">
        <v>3000</v>
      </c>
      <c r="E14" s="33">
        <v>2750</v>
      </c>
      <c r="F14" s="33">
        <v>2500</v>
      </c>
      <c r="G14" s="33">
        <v>2250</v>
      </c>
      <c r="H14" s="33">
        <v>2000</v>
      </c>
      <c r="I14" s="33">
        <v>1750</v>
      </c>
      <c r="J14" s="33">
        <v>1500</v>
      </c>
      <c r="K14" s="33">
        <v>1250</v>
      </c>
      <c r="L14" s="33">
        <v>1000</v>
      </c>
      <c r="M14" s="33">
        <v>750</v>
      </c>
    </row>
    <row r="15" spans="1:14" ht="16" customHeight="1" x14ac:dyDescent="0.35">
      <c r="A15" s="32" t="s">
        <v>126</v>
      </c>
      <c r="B15" s="24">
        <v>12000</v>
      </c>
      <c r="C15" s="24">
        <v>11800</v>
      </c>
      <c r="D15" s="24">
        <v>11600</v>
      </c>
      <c r="E15" s="24">
        <v>11400</v>
      </c>
      <c r="F15" s="24">
        <v>11200</v>
      </c>
      <c r="G15" s="24">
        <v>11000</v>
      </c>
      <c r="H15" s="24">
        <v>10800</v>
      </c>
      <c r="I15" s="24">
        <v>10600</v>
      </c>
      <c r="J15" s="24">
        <v>10400</v>
      </c>
      <c r="K15" s="24">
        <v>10200</v>
      </c>
      <c r="L15" s="24">
        <v>10000</v>
      </c>
      <c r="M15" s="24">
        <v>9800</v>
      </c>
    </row>
    <row r="16" spans="1:14" ht="16" customHeight="1" x14ac:dyDescent="0.35">
      <c r="A16" s="32" t="s">
        <v>127</v>
      </c>
      <c r="B16" s="33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3">
        <v>0</v>
      </c>
    </row>
    <row r="17" spans="1:14" ht="16" customHeight="1" x14ac:dyDescent="0.35">
      <c r="A17" s="32" t="s">
        <v>128</v>
      </c>
      <c r="B17" s="24">
        <v>18000</v>
      </c>
      <c r="C17" s="24">
        <v>17850</v>
      </c>
      <c r="D17" s="24">
        <v>17700</v>
      </c>
      <c r="E17" s="24">
        <v>17550</v>
      </c>
      <c r="F17" s="24">
        <v>17400</v>
      </c>
      <c r="G17" s="24">
        <v>17250</v>
      </c>
      <c r="H17" s="24">
        <v>17100</v>
      </c>
      <c r="I17" s="24">
        <v>16950</v>
      </c>
      <c r="J17" s="24">
        <v>16800</v>
      </c>
      <c r="K17" s="24">
        <v>16650</v>
      </c>
      <c r="L17" s="24">
        <v>16500</v>
      </c>
      <c r="M17" s="24">
        <v>16350</v>
      </c>
    </row>
    <row r="18" spans="1:14" ht="16" customHeight="1" x14ac:dyDescent="0.35">
      <c r="A18" s="32" t="s">
        <v>129</v>
      </c>
      <c r="B18" s="33">
        <v>0</v>
      </c>
      <c r="C18" s="33">
        <v>0</v>
      </c>
      <c r="D18" s="33">
        <v>0</v>
      </c>
      <c r="E18" s="33">
        <v>0</v>
      </c>
      <c r="F18" s="33">
        <v>0</v>
      </c>
      <c r="G18" s="33">
        <v>0</v>
      </c>
      <c r="H18" s="33">
        <v>0</v>
      </c>
      <c r="I18" s="33">
        <v>0</v>
      </c>
      <c r="J18" s="33">
        <v>0</v>
      </c>
      <c r="K18" s="33">
        <v>0</v>
      </c>
      <c r="L18" s="33">
        <v>0</v>
      </c>
      <c r="M18" s="33">
        <v>0</v>
      </c>
    </row>
    <row r="19" spans="1:14" ht="16" customHeight="1" x14ac:dyDescent="0.35">
      <c r="A19" s="36" t="s">
        <v>130</v>
      </c>
      <c r="B19" s="37">
        <f t="shared" ref="B19:M19" si="1">SUM(B14:B18)</f>
        <v>33500</v>
      </c>
      <c r="C19" s="37">
        <f t="shared" si="1"/>
        <v>32900</v>
      </c>
      <c r="D19" s="37">
        <f t="shared" si="1"/>
        <v>32300</v>
      </c>
      <c r="E19" s="37">
        <f t="shared" si="1"/>
        <v>31700</v>
      </c>
      <c r="F19" s="37">
        <f t="shared" si="1"/>
        <v>31100</v>
      </c>
      <c r="G19" s="37">
        <f t="shared" si="1"/>
        <v>30500</v>
      </c>
      <c r="H19" s="37">
        <f t="shared" si="1"/>
        <v>29900</v>
      </c>
      <c r="I19" s="37">
        <f t="shared" si="1"/>
        <v>29300</v>
      </c>
      <c r="J19" s="37">
        <f t="shared" si="1"/>
        <v>28700</v>
      </c>
      <c r="K19" s="37">
        <f t="shared" si="1"/>
        <v>28100</v>
      </c>
      <c r="L19" s="37">
        <f t="shared" si="1"/>
        <v>27500</v>
      </c>
      <c r="M19" s="37">
        <f t="shared" si="1"/>
        <v>26900</v>
      </c>
      <c r="N19" s="38"/>
    </row>
    <row r="20" spans="1:14" ht="16" customHeight="1" x14ac:dyDescent="0.35"/>
    <row r="21" spans="1:14" ht="18" customHeight="1" x14ac:dyDescent="0.35">
      <c r="A21" s="39" t="s">
        <v>131</v>
      </c>
      <c r="B21" s="40">
        <f t="shared" ref="B21:M21" si="2">B11-B19</f>
        <v>8300</v>
      </c>
      <c r="C21" s="40">
        <f t="shared" si="2"/>
        <v>10150</v>
      </c>
      <c r="D21" s="40">
        <f t="shared" si="2"/>
        <v>12050</v>
      </c>
      <c r="E21" s="40">
        <f t="shared" si="2"/>
        <v>13950</v>
      </c>
      <c r="F21" s="40">
        <f t="shared" si="2"/>
        <v>15850</v>
      </c>
      <c r="G21" s="40">
        <f t="shared" si="2"/>
        <v>17750</v>
      </c>
      <c r="H21" s="40">
        <f t="shared" si="2"/>
        <v>19650</v>
      </c>
      <c r="I21" s="40">
        <f t="shared" si="2"/>
        <v>21550</v>
      </c>
      <c r="J21" s="40">
        <f t="shared" si="2"/>
        <v>23450</v>
      </c>
      <c r="K21" s="40">
        <f t="shared" si="2"/>
        <v>25350</v>
      </c>
      <c r="L21" s="40">
        <f t="shared" si="2"/>
        <v>27250</v>
      </c>
      <c r="M21" s="40">
        <f t="shared" si="2"/>
        <v>29150</v>
      </c>
      <c r="N21" s="41"/>
    </row>
    <row r="22" spans="1:14" ht="16" customHeight="1" x14ac:dyDescent="0.35"/>
    <row r="23" spans="1:14" ht="16" customHeight="1" x14ac:dyDescent="0.35"/>
    <row r="24" spans="1:14" ht="16" customHeight="1" x14ac:dyDescent="0.35"/>
    <row r="25" spans="1:14" ht="16" customHeight="1" x14ac:dyDescent="0.35"/>
    <row r="26" spans="1:14" ht="16" customHeight="1" x14ac:dyDescent="0.35"/>
    <row r="27" spans="1:14" ht="16" customHeight="1" x14ac:dyDescent="0.35"/>
    <row r="28" spans="1:14" ht="16" customHeight="1" x14ac:dyDescent="0.35"/>
    <row r="29" spans="1:14" ht="16" customHeight="1" x14ac:dyDescent="0.35"/>
    <row r="30" spans="1:14" ht="16" customHeight="1" x14ac:dyDescent="0.35"/>
    <row r="31" spans="1:14" ht="16" customHeight="1" x14ac:dyDescent="0.35"/>
    <row r="32" spans="1:14" ht="16" customHeight="1" x14ac:dyDescent="0.35"/>
    <row r="33" ht="16" customHeight="1" x14ac:dyDescent="0.35"/>
    <row r="34" ht="16" customHeight="1" x14ac:dyDescent="0.35"/>
    <row r="35" ht="16" customHeight="1" x14ac:dyDescent="0.35"/>
    <row r="36" ht="16" customHeight="1" x14ac:dyDescent="0.35"/>
    <row r="37" ht="16" customHeight="1" x14ac:dyDescent="0.35"/>
    <row r="38" ht="16" customHeight="1" x14ac:dyDescent="0.35"/>
    <row r="39" ht="16" customHeight="1" x14ac:dyDescent="0.35"/>
    <row r="40" ht="16" customHeight="1" x14ac:dyDescent="0.35"/>
  </sheetData>
  <mergeCells count="4">
    <mergeCell ref="A4:N4"/>
    <mergeCell ref="A13:N13"/>
    <mergeCell ref="A2:N2"/>
    <mergeCell ref="A1:N1"/>
  </mergeCells>
  <conditionalFormatting sqref="B21:M21">
    <cfRule type="cellIs" dxfId="2" priority="1" stopIfTrue="1" operator="greaterThan">
      <formula>0</formula>
    </cfRule>
    <cfRule type="cellIs" dxfId="1" priority="2" stopIfTrue="1" operator="lessThan">
      <formula>0</formula>
    </cfRule>
    <cfRule type="cellIs" dxfId="0" priority="3" stopIfTrue="1" operator="equal">
      <formula>0</formula>
    </cfRule>
  </conditionalFormatting>
  <pageMargins left="0.75" right="0.75" top="1" bottom="1" header="0.5" footer="0.5"/>
  <pageSetup fitToHeight="0"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E63946"/>
  </sheetPr>
  <dimension ref="A1:G17"/>
  <sheetViews>
    <sheetView showGridLines="0" workbookViewId="0">
      <selection activeCell="A23" sqref="A23"/>
    </sheetView>
  </sheetViews>
  <sheetFormatPr defaultRowHeight="14.5" x14ac:dyDescent="0.35"/>
  <cols>
    <col min="1" max="1" width="24" customWidth="1"/>
    <col min="2" max="2" width="14" customWidth="1"/>
    <col min="3" max="3" width="13" customWidth="1"/>
    <col min="4" max="4" width="16" customWidth="1"/>
    <col min="5" max="5" width="13" customWidth="1"/>
    <col min="6" max="6" width="28" customWidth="1"/>
    <col min="7" max="7" width="8" customWidth="1"/>
    <col min="8" max="11" width="13" customWidth="1"/>
  </cols>
  <sheetData>
    <row r="1" spans="1:7" ht="36" customHeight="1" x14ac:dyDescent="0.35">
      <c r="A1" s="94" t="s">
        <v>154</v>
      </c>
      <c r="B1" s="95"/>
      <c r="C1" s="95"/>
      <c r="D1" s="95"/>
      <c r="E1" s="95"/>
      <c r="F1" s="95"/>
      <c r="G1" s="96"/>
    </row>
    <row r="2" spans="1:7" ht="28" customHeight="1" x14ac:dyDescent="0.35">
      <c r="A2" s="93" t="s">
        <v>11</v>
      </c>
      <c r="B2" s="64"/>
      <c r="C2" s="64"/>
      <c r="D2" s="64"/>
      <c r="E2" s="64"/>
      <c r="F2" s="64"/>
      <c r="G2" s="65"/>
    </row>
    <row r="3" spans="1:7" ht="18" customHeight="1" x14ac:dyDescent="0.35">
      <c r="A3" s="20" t="s">
        <v>132</v>
      </c>
      <c r="B3" s="20" t="s">
        <v>133</v>
      </c>
      <c r="C3" s="20" t="s">
        <v>134</v>
      </c>
      <c r="D3" s="20" t="s">
        <v>135</v>
      </c>
      <c r="E3" s="20" t="s">
        <v>136</v>
      </c>
      <c r="F3" s="20" t="s">
        <v>137</v>
      </c>
      <c r="G3" s="20"/>
    </row>
    <row r="4" spans="1:7" ht="16" customHeight="1" x14ac:dyDescent="0.35">
      <c r="A4" s="15" t="s">
        <v>138</v>
      </c>
      <c r="B4" s="24">
        <v>3500</v>
      </c>
      <c r="C4" s="42">
        <v>0.19989999999999999</v>
      </c>
      <c r="D4" s="24">
        <v>75</v>
      </c>
      <c r="E4" s="24">
        <v>150</v>
      </c>
      <c r="F4" s="15" t="s">
        <v>139</v>
      </c>
      <c r="G4" s="15"/>
    </row>
    <row r="5" spans="1:7" ht="16" customHeight="1" x14ac:dyDescent="0.35">
      <c r="A5" s="15" t="s">
        <v>140</v>
      </c>
      <c r="B5" s="24">
        <v>12000</v>
      </c>
      <c r="C5" s="42">
        <v>4.99E-2</v>
      </c>
      <c r="D5" s="24">
        <v>250</v>
      </c>
      <c r="E5" s="24">
        <v>250</v>
      </c>
      <c r="F5" s="15" t="s">
        <v>141</v>
      </c>
      <c r="G5" s="15"/>
    </row>
    <row r="6" spans="1:7" ht="16" customHeight="1" x14ac:dyDescent="0.35">
      <c r="A6" s="15" t="s">
        <v>142</v>
      </c>
      <c r="B6" s="24">
        <v>18000</v>
      </c>
      <c r="C6" s="42">
        <v>4.2500000000000003E-2</v>
      </c>
      <c r="D6" s="24">
        <v>190</v>
      </c>
      <c r="E6" s="24">
        <v>190</v>
      </c>
      <c r="F6" s="15" t="s">
        <v>143</v>
      </c>
      <c r="G6" s="15"/>
    </row>
    <row r="7" spans="1:7" ht="16" customHeight="1" x14ac:dyDescent="0.35">
      <c r="A7" s="15"/>
      <c r="B7" s="24"/>
      <c r="C7" s="42"/>
      <c r="D7" s="24"/>
      <c r="E7" s="24"/>
      <c r="F7" s="15"/>
      <c r="G7" s="15"/>
    </row>
    <row r="8" spans="1:7" ht="16" customHeight="1" x14ac:dyDescent="0.35">
      <c r="A8" s="15"/>
      <c r="B8" s="24"/>
      <c r="C8" s="42"/>
      <c r="D8" s="24"/>
      <c r="E8" s="24"/>
      <c r="F8" s="15"/>
      <c r="G8" s="15"/>
    </row>
    <row r="9" spans="1:7" ht="16" customHeight="1" x14ac:dyDescent="0.35">
      <c r="A9" s="15"/>
      <c r="B9" s="24"/>
      <c r="C9" s="42"/>
      <c r="D9" s="24"/>
      <c r="E9" s="24"/>
      <c r="F9" s="15"/>
      <c r="G9" s="15"/>
    </row>
    <row r="10" spans="1:7" ht="16" customHeight="1" x14ac:dyDescent="0.35">
      <c r="A10" s="15"/>
      <c r="B10" s="24"/>
      <c r="C10" s="42"/>
      <c r="D10" s="24"/>
      <c r="E10" s="24"/>
      <c r="F10" s="15"/>
      <c r="G10" s="15"/>
    </row>
    <row r="11" spans="1:7" ht="16" customHeight="1" x14ac:dyDescent="0.35">
      <c r="A11" s="15"/>
      <c r="B11" s="24"/>
      <c r="C11" s="42"/>
      <c r="D11" s="24"/>
      <c r="E11" s="24"/>
      <c r="F11" s="15"/>
      <c r="G11" s="15"/>
    </row>
    <row r="12" spans="1:7" ht="16" customHeight="1" x14ac:dyDescent="0.35">
      <c r="A12" s="15"/>
      <c r="B12" s="24"/>
      <c r="C12" s="42"/>
      <c r="D12" s="24"/>
      <c r="E12" s="24"/>
      <c r="F12" s="15"/>
      <c r="G12" s="15"/>
    </row>
    <row r="13" spans="1:7" ht="16" customHeight="1" x14ac:dyDescent="0.35">
      <c r="A13" s="15"/>
      <c r="B13" s="24"/>
      <c r="C13" s="42"/>
      <c r="D13" s="24"/>
      <c r="E13" s="24"/>
      <c r="F13" s="15"/>
      <c r="G13" s="15"/>
    </row>
    <row r="14" spans="1:7" ht="16" customHeight="1" x14ac:dyDescent="0.35">
      <c r="A14" s="21" t="s">
        <v>144</v>
      </c>
      <c r="B14" s="29">
        <f>SUM(B4:B13)</f>
        <v>33500</v>
      </c>
      <c r="C14" s="43">
        <f>IFERROR(SUMPRODUCT(B4:B13,C4:C13)/SUMIF(B4:B13,"&gt;"&amp;0,B4:B13),"—")</f>
        <v>6.1595522388059695E-2</v>
      </c>
      <c r="D14" s="29">
        <f>SUM(D4:D13)</f>
        <v>515</v>
      </c>
      <c r="E14" s="29">
        <f>SUM(E4:E13)</f>
        <v>590</v>
      </c>
      <c r="F14" s="21"/>
      <c r="G14" s="21"/>
    </row>
    <row r="15" spans="1:7" ht="16" customHeight="1" x14ac:dyDescent="0.35">
      <c r="C15" s="48" t="s">
        <v>157</v>
      </c>
      <c r="E15" s="13"/>
      <c r="F15" s="13"/>
    </row>
    <row r="16" spans="1:7" ht="22" customHeight="1" x14ac:dyDescent="0.35">
      <c r="A16" s="97" t="s">
        <v>145</v>
      </c>
      <c r="B16" s="98"/>
      <c r="C16" s="98"/>
      <c r="D16" s="98"/>
      <c r="E16" s="98"/>
      <c r="F16" s="98"/>
      <c r="G16" s="99"/>
    </row>
    <row r="17" spans="1:7" ht="22" customHeight="1" x14ac:dyDescent="0.35">
      <c r="A17" s="100" t="s">
        <v>156</v>
      </c>
      <c r="B17" s="67"/>
      <c r="C17" s="67"/>
      <c r="D17" s="67"/>
      <c r="E17" s="67"/>
      <c r="F17" s="67"/>
      <c r="G17" s="68"/>
    </row>
  </sheetData>
  <mergeCells count="4">
    <mergeCell ref="A2:G2"/>
    <mergeCell ref="A1:G1"/>
    <mergeCell ref="A16:G16"/>
    <mergeCell ref="A17:G17"/>
  </mergeCells>
  <pageMargins left="0.75" right="0.75" top="1" bottom="1" header="0.5" footer="0.5"/>
  <pageSetup fitToHeight="0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11</vt:i4>
      </vt:variant>
    </vt:vector>
  </HeadingPairs>
  <TitlesOfParts>
    <vt:vector size="17" baseType="lpstr">
      <vt:lpstr>Instructions</vt:lpstr>
      <vt:lpstr>Settings</vt:lpstr>
      <vt:lpstr>Monthly Budget</vt:lpstr>
      <vt:lpstr>Dashboard</vt:lpstr>
      <vt:lpstr>Net Worth Tracker</vt:lpstr>
      <vt:lpstr>Debt Tracker</vt:lpstr>
      <vt:lpstr>BudgetName</vt:lpstr>
      <vt:lpstr>PrimaryIncome</vt:lpstr>
      <vt:lpstr>Dashboard!Print_Area</vt:lpstr>
      <vt:lpstr>'Debt Tracker'!Print_Area</vt:lpstr>
      <vt:lpstr>Instructions!Print_Area</vt:lpstr>
      <vt:lpstr>'Monthly Budget'!Print_Area</vt:lpstr>
      <vt:lpstr>'Net Worth Tracker'!Print_Area</vt:lpstr>
      <vt:lpstr>Settings!Print_Area</vt:lpstr>
      <vt:lpstr>SecondaryIncome</vt:lpstr>
      <vt:lpstr>StartYear</vt:lpstr>
      <vt:lpstr>TotalMonthlyIncome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Money Map Budget &amp; Net Worth Tracker v1 M2</dc:title>
  <dc:subject>Money Map Budget &amp; Net Worth Tracker</dc:subject>
  <dc:creator>Hermes Agent</dc:creator>
  <dc:description>Milestone 2 workbook with dashboard and net worth tracker generated with openpyxl</dc:description>
  <cp:lastModifiedBy>Nic L</cp:lastModifiedBy>
  <dcterms:created xsi:type="dcterms:W3CDTF">2026-04-04T20:32:14Z</dcterms:created>
  <dcterms:modified xsi:type="dcterms:W3CDTF">2026-04-10T09:28:03Z</dcterms:modified>
</cp:coreProperties>
</file>